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bkwat\Downloads\"/>
    </mc:Choice>
  </mc:AlternateContent>
  <xr:revisionPtr revIDLastSave="0" documentId="13_ncr:1_{F52DDE99-A7A7-4E3A-A416-16F68F83DF5F}" xr6:coauthVersionLast="47" xr6:coauthVersionMax="47" xr10:uidLastSave="{00000000-0000-0000-0000-000000000000}"/>
  <bookViews>
    <workbookView xWindow="53880" yWindow="4170" windowWidth="24240" windowHeight="13020" tabRatio="500" xr2:uid="{00000000-000D-0000-FFFF-FFFF00000000}"/>
  </bookViews>
  <sheets>
    <sheet name="Start Here" sheetId="1" r:id="rId1"/>
    <sheet name="Registrations" sheetId="2" r:id="rId2"/>
    <sheet name="Balance" sheetId="3" r:id="rId3"/>
    <sheet name="Table Assignments" sheetId="4" r:id="rId4"/>
    <sheet name="Table Cards" sheetId="5" r:id="rId5"/>
    <sheet name="Check-In" sheetId="6" r:id="rId6"/>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123" i="6" l="1"/>
  <c r="D123" i="6"/>
  <c r="C123" i="6"/>
  <c r="B123" i="6"/>
  <c r="A123" i="6"/>
  <c r="E122" i="6"/>
  <c r="D122" i="6"/>
  <c r="C122" i="6"/>
  <c r="B122" i="6"/>
  <c r="A122" i="6"/>
  <c r="E121" i="6"/>
  <c r="D121" i="6"/>
  <c r="C121" i="6"/>
  <c r="B121" i="6"/>
  <c r="A121" i="6"/>
  <c r="E120" i="6"/>
  <c r="D120" i="6"/>
  <c r="C120" i="6"/>
  <c r="B120" i="6"/>
  <c r="A120" i="6"/>
  <c r="E119" i="6"/>
  <c r="D119" i="6"/>
  <c r="C119" i="6"/>
  <c r="B119" i="6"/>
  <c r="A119" i="6"/>
  <c r="E118" i="6"/>
  <c r="D118" i="6"/>
  <c r="C118" i="6"/>
  <c r="B118" i="6"/>
  <c r="A118" i="6"/>
  <c r="E117" i="6"/>
  <c r="D117" i="6"/>
  <c r="C117" i="6"/>
  <c r="B117" i="6"/>
  <c r="A117" i="6"/>
  <c r="E116" i="6"/>
  <c r="D116" i="6"/>
  <c r="C116" i="6"/>
  <c r="B116" i="6"/>
  <c r="A116" i="6"/>
  <c r="E115" i="6"/>
  <c r="D115" i="6"/>
  <c r="C115" i="6"/>
  <c r="B115" i="6"/>
  <c r="A115" i="6"/>
  <c r="E114" i="6"/>
  <c r="D114" i="6"/>
  <c r="C114" i="6"/>
  <c r="B114" i="6"/>
  <c r="A114" i="6"/>
  <c r="E113" i="6"/>
  <c r="D113" i="6"/>
  <c r="C113" i="6"/>
  <c r="B113" i="6"/>
  <c r="A113" i="6"/>
  <c r="E112" i="6"/>
  <c r="D112" i="6"/>
  <c r="C112" i="6"/>
  <c r="B112" i="6"/>
  <c r="A112" i="6"/>
  <c r="E111" i="6"/>
  <c r="D111" i="6"/>
  <c r="C111" i="6"/>
  <c r="B111" i="6"/>
  <c r="A111" i="6"/>
  <c r="E110" i="6"/>
  <c r="D110" i="6"/>
  <c r="C110" i="6"/>
  <c r="B110" i="6"/>
  <c r="A110" i="6"/>
  <c r="E109" i="6"/>
  <c r="D109" i="6"/>
  <c r="C109" i="6"/>
  <c r="B109" i="6"/>
  <c r="A109" i="6"/>
  <c r="E108" i="6"/>
  <c r="D108" i="6"/>
  <c r="C108" i="6"/>
  <c r="B108" i="6"/>
  <c r="A108" i="6"/>
  <c r="E107" i="6"/>
  <c r="D107" i="6"/>
  <c r="C107" i="6"/>
  <c r="B107" i="6"/>
  <c r="A107" i="6"/>
  <c r="E106" i="6"/>
  <c r="D106" i="6"/>
  <c r="C106" i="6"/>
  <c r="B106" i="6"/>
  <c r="A106" i="6"/>
  <c r="E105" i="6"/>
  <c r="D105" i="6"/>
  <c r="C105" i="6"/>
  <c r="B105" i="6"/>
  <c r="A105" i="6"/>
  <c r="E104" i="6"/>
  <c r="D104" i="6"/>
  <c r="C104" i="6"/>
  <c r="B104" i="6"/>
  <c r="A104" i="6"/>
  <c r="E103" i="6"/>
  <c r="D103" i="6"/>
  <c r="C103" i="6"/>
  <c r="B103" i="6"/>
  <c r="A103" i="6"/>
  <c r="E102" i="6"/>
  <c r="D102" i="6"/>
  <c r="C102" i="6"/>
  <c r="B102" i="6"/>
  <c r="A102" i="6"/>
  <c r="E101" i="6"/>
  <c r="D101" i="6"/>
  <c r="C101" i="6"/>
  <c r="B101" i="6"/>
  <c r="A101" i="6"/>
  <c r="E100" i="6"/>
  <c r="D100" i="6"/>
  <c r="C100" i="6"/>
  <c r="B100" i="6"/>
  <c r="A100" i="6"/>
  <c r="E99" i="6"/>
  <c r="D99" i="6"/>
  <c r="C99" i="6"/>
  <c r="B99" i="6"/>
  <c r="A99" i="6"/>
  <c r="E98" i="6"/>
  <c r="D98" i="6"/>
  <c r="C98" i="6"/>
  <c r="B98" i="6"/>
  <c r="A98" i="6"/>
  <c r="E97" i="6"/>
  <c r="D97" i="6"/>
  <c r="C97" i="6"/>
  <c r="B97" i="6"/>
  <c r="A97" i="6"/>
  <c r="E96" i="6"/>
  <c r="D96" i="6"/>
  <c r="C96" i="6"/>
  <c r="B96" i="6"/>
  <c r="A96" i="6"/>
  <c r="E95" i="6"/>
  <c r="D95" i="6"/>
  <c r="C95" i="6"/>
  <c r="B95" i="6"/>
  <c r="A95" i="6"/>
  <c r="E94" i="6"/>
  <c r="D94" i="6"/>
  <c r="C94" i="6"/>
  <c r="B94" i="6"/>
  <c r="A94" i="6"/>
  <c r="E93" i="6"/>
  <c r="D93" i="6"/>
  <c r="C93" i="6"/>
  <c r="B93" i="6"/>
  <c r="A93" i="6"/>
  <c r="E92" i="6"/>
  <c r="D92" i="6"/>
  <c r="C92" i="6"/>
  <c r="B92" i="6"/>
  <c r="A92" i="6"/>
  <c r="E91" i="6"/>
  <c r="D91" i="6"/>
  <c r="C91" i="6"/>
  <c r="B91" i="6"/>
  <c r="A91" i="6"/>
  <c r="E90" i="6"/>
  <c r="D90" i="6"/>
  <c r="C90" i="6"/>
  <c r="B90" i="6"/>
  <c r="A90" i="6"/>
  <c r="E89" i="6"/>
  <c r="D89" i="6"/>
  <c r="C89" i="6"/>
  <c r="B89" i="6"/>
  <c r="A89" i="6"/>
  <c r="E88" i="6"/>
  <c r="D88" i="6"/>
  <c r="C88" i="6"/>
  <c r="B88" i="6"/>
  <c r="A88" i="6"/>
  <c r="E87" i="6"/>
  <c r="D87" i="6"/>
  <c r="C87" i="6"/>
  <c r="B87" i="6"/>
  <c r="A87" i="6"/>
  <c r="E86" i="6"/>
  <c r="D86" i="6"/>
  <c r="C86" i="6"/>
  <c r="B86" i="6"/>
  <c r="A86" i="6"/>
  <c r="E85" i="6"/>
  <c r="D85" i="6"/>
  <c r="C85" i="6"/>
  <c r="B85" i="6"/>
  <c r="A85" i="6"/>
  <c r="E84" i="6"/>
  <c r="D84" i="6"/>
  <c r="C84" i="6"/>
  <c r="B84" i="6"/>
  <c r="A84" i="6"/>
  <c r="E83" i="6"/>
  <c r="D83" i="6"/>
  <c r="C83" i="6"/>
  <c r="B83" i="6"/>
  <c r="A83" i="6"/>
  <c r="E82" i="6"/>
  <c r="D82" i="6"/>
  <c r="C82" i="6"/>
  <c r="B82" i="6"/>
  <c r="A82" i="6"/>
  <c r="E81" i="6"/>
  <c r="D81" i="6"/>
  <c r="C81" i="6"/>
  <c r="B81" i="6"/>
  <c r="A81" i="6"/>
  <c r="E80" i="6"/>
  <c r="D80" i="6"/>
  <c r="C80" i="6"/>
  <c r="B80" i="6"/>
  <c r="A80" i="6"/>
  <c r="E79" i="6"/>
  <c r="D79" i="6"/>
  <c r="C79" i="6"/>
  <c r="B79" i="6"/>
  <c r="A79" i="6"/>
  <c r="E78" i="6"/>
  <c r="D78" i="6"/>
  <c r="C78" i="6"/>
  <c r="B78" i="6"/>
  <c r="A78" i="6"/>
  <c r="E77" i="6"/>
  <c r="D77" i="6"/>
  <c r="C77" i="6"/>
  <c r="B77" i="6"/>
  <c r="A77" i="6"/>
  <c r="E76" i="6"/>
  <c r="D76" i="6"/>
  <c r="C76" i="6"/>
  <c r="B76" i="6"/>
  <c r="A76" i="6"/>
  <c r="E75" i="6"/>
  <c r="D75" i="6"/>
  <c r="C75" i="6"/>
  <c r="B75" i="6"/>
  <c r="A75" i="6"/>
  <c r="E74" i="6"/>
  <c r="D74" i="6"/>
  <c r="C74" i="6"/>
  <c r="B74" i="6"/>
  <c r="A74" i="6"/>
  <c r="E73" i="6"/>
  <c r="D73" i="6"/>
  <c r="C73" i="6"/>
  <c r="B73" i="6"/>
  <c r="A73" i="6"/>
  <c r="E72" i="6"/>
  <c r="D72" i="6"/>
  <c r="C72" i="6"/>
  <c r="B72" i="6"/>
  <c r="A72" i="6"/>
  <c r="E71" i="6"/>
  <c r="D71" i="6"/>
  <c r="C71" i="6"/>
  <c r="B71" i="6"/>
  <c r="A71" i="6"/>
  <c r="E70" i="6"/>
  <c r="D70" i="6"/>
  <c r="C70" i="6"/>
  <c r="B70" i="6"/>
  <c r="A70" i="6"/>
  <c r="E69" i="6"/>
  <c r="D69" i="6"/>
  <c r="C69" i="6"/>
  <c r="B69" i="6"/>
  <c r="A69" i="6"/>
  <c r="E68" i="6"/>
  <c r="D68" i="6"/>
  <c r="C68" i="6"/>
  <c r="B68" i="6"/>
  <c r="A68" i="6"/>
  <c r="E67" i="6"/>
  <c r="D67" i="6"/>
  <c r="C67" i="6"/>
  <c r="B67" i="6"/>
  <c r="A67" i="6"/>
  <c r="E66" i="6"/>
  <c r="D66" i="6"/>
  <c r="C66" i="6"/>
  <c r="B66" i="6"/>
  <c r="A66" i="6"/>
  <c r="E65" i="6"/>
  <c r="D65" i="6"/>
  <c r="C65" i="6"/>
  <c r="B65" i="6"/>
  <c r="A65" i="6"/>
  <c r="E64" i="6"/>
  <c r="D64" i="6"/>
  <c r="C64" i="6"/>
  <c r="B64" i="6"/>
  <c r="A64" i="6"/>
  <c r="E63" i="6"/>
  <c r="D63" i="6"/>
  <c r="C63" i="6"/>
  <c r="B63" i="6"/>
  <c r="A63" i="6"/>
  <c r="E62" i="6"/>
  <c r="D62" i="6"/>
  <c r="C62" i="6"/>
  <c r="B62" i="6"/>
  <c r="A62" i="6"/>
  <c r="E61" i="6"/>
  <c r="D61" i="6"/>
  <c r="C61" i="6"/>
  <c r="B61" i="6"/>
  <c r="A61" i="6"/>
  <c r="E60" i="6"/>
  <c r="D60" i="6"/>
  <c r="C60" i="6"/>
  <c r="B60" i="6"/>
  <c r="A60" i="6"/>
  <c r="E59" i="6"/>
  <c r="D59" i="6"/>
  <c r="C59" i="6"/>
  <c r="B59" i="6"/>
  <c r="A59" i="6"/>
  <c r="E58" i="6"/>
  <c r="D58" i="6"/>
  <c r="C58" i="6"/>
  <c r="B58" i="6"/>
  <c r="A58" i="6"/>
  <c r="E57" i="6"/>
  <c r="D57" i="6"/>
  <c r="C57" i="6"/>
  <c r="B57" i="6"/>
  <c r="A57" i="6"/>
  <c r="E56" i="6"/>
  <c r="D56" i="6"/>
  <c r="C56" i="6"/>
  <c r="B56" i="6"/>
  <c r="A56" i="6"/>
  <c r="E55" i="6"/>
  <c r="D55" i="6"/>
  <c r="C55" i="6"/>
  <c r="B55" i="6"/>
  <c r="A55" i="6"/>
  <c r="E54" i="6"/>
  <c r="D54" i="6"/>
  <c r="C54" i="6"/>
  <c r="B54" i="6"/>
  <c r="A54" i="6"/>
  <c r="E53" i="6"/>
  <c r="D53" i="6"/>
  <c r="C53" i="6"/>
  <c r="B53" i="6"/>
  <c r="A53" i="6"/>
  <c r="E52" i="6"/>
  <c r="D52" i="6"/>
  <c r="C52" i="6"/>
  <c r="B52" i="6"/>
  <c r="A52" i="6"/>
  <c r="E51" i="6"/>
  <c r="D51" i="6"/>
  <c r="C51" i="6"/>
  <c r="B51" i="6"/>
  <c r="A51" i="6"/>
  <c r="E50" i="6"/>
  <c r="D50" i="6"/>
  <c r="C50" i="6"/>
  <c r="B50" i="6"/>
  <c r="A50" i="6"/>
  <c r="E49" i="6"/>
  <c r="D49" i="6"/>
  <c r="C49" i="6"/>
  <c r="B49" i="6"/>
  <c r="A49" i="6"/>
  <c r="E48" i="6"/>
  <c r="D48" i="6"/>
  <c r="C48" i="6"/>
  <c r="B48" i="6"/>
  <c r="A48" i="6"/>
  <c r="E47" i="6"/>
  <c r="D47" i="6"/>
  <c r="C47" i="6"/>
  <c r="B47" i="6"/>
  <c r="A47" i="6"/>
  <c r="E46" i="6"/>
  <c r="D46" i="6"/>
  <c r="C46" i="6"/>
  <c r="B46" i="6"/>
  <c r="A46" i="6"/>
  <c r="E45" i="6"/>
  <c r="D45" i="6"/>
  <c r="C45" i="6"/>
  <c r="B45" i="6"/>
  <c r="A45" i="6"/>
  <c r="E44" i="6"/>
  <c r="D44" i="6"/>
  <c r="C44" i="6"/>
  <c r="B44" i="6"/>
  <c r="A44" i="6"/>
  <c r="E43" i="6"/>
  <c r="D43" i="6"/>
  <c r="C43" i="6"/>
  <c r="B43" i="6"/>
  <c r="A43" i="6"/>
  <c r="E42" i="6"/>
  <c r="D42" i="6"/>
  <c r="C42" i="6"/>
  <c r="B42" i="6"/>
  <c r="A42" i="6"/>
  <c r="E41" i="6"/>
  <c r="D41" i="6"/>
  <c r="C41" i="6"/>
  <c r="B41" i="6"/>
  <c r="A41" i="6"/>
  <c r="E40" i="6"/>
  <c r="D40" i="6"/>
  <c r="C40" i="6"/>
  <c r="B40" i="6"/>
  <c r="A40" i="6"/>
  <c r="E39" i="6"/>
  <c r="D39" i="6"/>
  <c r="C39" i="6"/>
  <c r="B39" i="6"/>
  <c r="A39" i="6"/>
  <c r="E38" i="6"/>
  <c r="D38" i="6"/>
  <c r="C38" i="6"/>
  <c r="B38" i="6"/>
  <c r="A38" i="6"/>
  <c r="E37" i="6"/>
  <c r="D37" i="6"/>
  <c r="C37" i="6"/>
  <c r="B37" i="6"/>
  <c r="A37" i="6"/>
  <c r="E36" i="6"/>
  <c r="D36" i="6"/>
  <c r="C36" i="6"/>
  <c r="B36" i="6"/>
  <c r="A36" i="6"/>
  <c r="E35" i="6"/>
  <c r="D35" i="6"/>
  <c r="C35" i="6"/>
  <c r="B35" i="6"/>
  <c r="A35" i="6"/>
  <c r="E34" i="6"/>
  <c r="D34" i="6"/>
  <c r="C34" i="6"/>
  <c r="B34" i="6"/>
  <c r="A34" i="6"/>
  <c r="E33" i="6"/>
  <c r="D33" i="6"/>
  <c r="C33" i="6"/>
  <c r="B33" i="6"/>
  <c r="A33" i="6"/>
  <c r="E32" i="6"/>
  <c r="D32" i="6"/>
  <c r="C32" i="6"/>
  <c r="B32" i="6"/>
  <c r="A32" i="6"/>
  <c r="E31" i="6"/>
  <c r="D31" i="6"/>
  <c r="C31" i="6"/>
  <c r="B31" i="6"/>
  <c r="A31" i="6"/>
  <c r="E30" i="6"/>
  <c r="D30" i="6"/>
  <c r="C30" i="6"/>
  <c r="B30" i="6"/>
  <c r="A30" i="6"/>
  <c r="E29" i="6"/>
  <c r="D29" i="6"/>
  <c r="C29" i="6"/>
  <c r="B29" i="6"/>
  <c r="A29" i="6"/>
  <c r="E28" i="6"/>
  <c r="D28" i="6"/>
  <c r="C28" i="6"/>
  <c r="B28" i="6"/>
  <c r="A28" i="6"/>
  <c r="E27" i="6"/>
  <c r="D27" i="6"/>
  <c r="C27" i="6"/>
  <c r="B27" i="6"/>
  <c r="A27" i="6"/>
  <c r="E26" i="6"/>
  <c r="D26" i="6"/>
  <c r="C26" i="6"/>
  <c r="B26" i="6"/>
  <c r="A26" i="6"/>
  <c r="E25" i="6"/>
  <c r="D25" i="6"/>
  <c r="C25" i="6"/>
  <c r="B25" i="6"/>
  <c r="A25" i="6"/>
  <c r="E24" i="6"/>
  <c r="D24" i="6"/>
  <c r="C24" i="6"/>
  <c r="B24" i="6"/>
  <c r="A24" i="6"/>
  <c r="E23" i="6"/>
  <c r="D23" i="6"/>
  <c r="C23" i="6"/>
  <c r="B23" i="6"/>
  <c r="A23" i="6"/>
  <c r="E22" i="6"/>
  <c r="D22" i="6"/>
  <c r="C22" i="6"/>
  <c r="B22" i="6"/>
  <c r="A22" i="6"/>
  <c r="E21" i="6"/>
  <c r="D21" i="6"/>
  <c r="C21" i="6"/>
  <c r="B21" i="6"/>
  <c r="A21" i="6"/>
  <c r="E20" i="6"/>
  <c r="D20" i="6"/>
  <c r="C20" i="6"/>
  <c r="B20" i="6"/>
  <c r="A20" i="6"/>
  <c r="E19" i="6"/>
  <c r="D19" i="6"/>
  <c r="C19" i="6"/>
  <c r="B19" i="6"/>
  <c r="A19" i="6"/>
  <c r="E18" i="6"/>
  <c r="D18" i="6"/>
  <c r="C18" i="6"/>
  <c r="B18" i="6"/>
  <c r="A18" i="6"/>
  <c r="E17" i="6"/>
  <c r="D17" i="6"/>
  <c r="C17" i="6"/>
  <c r="B17" i="6"/>
  <c r="A17" i="6"/>
  <c r="E16" i="6"/>
  <c r="D16" i="6"/>
  <c r="C16" i="6"/>
  <c r="B16" i="6"/>
  <c r="A16" i="6"/>
  <c r="E15" i="6"/>
  <c r="D15" i="6"/>
  <c r="C15" i="6"/>
  <c r="B15" i="6"/>
  <c r="A15" i="6"/>
  <c r="E14" i="6"/>
  <c r="D14" i="6"/>
  <c r="C14" i="6"/>
  <c r="B14" i="6"/>
  <c r="A14" i="6"/>
  <c r="E13" i="6"/>
  <c r="D13" i="6"/>
  <c r="C13" i="6"/>
  <c r="B13" i="6"/>
  <c r="A13" i="6"/>
  <c r="E12" i="6"/>
  <c r="D12" i="6"/>
  <c r="C12" i="6"/>
  <c r="B12" i="6"/>
  <c r="A12" i="6"/>
  <c r="E11" i="6"/>
  <c r="D11" i="6"/>
  <c r="C11" i="6"/>
  <c r="B11" i="6"/>
  <c r="A11" i="6"/>
  <c r="E10" i="6"/>
  <c r="D10" i="6"/>
  <c r="C10" i="6"/>
  <c r="B10" i="6"/>
  <c r="A10" i="6"/>
  <c r="E9" i="6"/>
  <c r="D9" i="6"/>
  <c r="C9" i="6"/>
  <c r="B9" i="6"/>
  <c r="A9" i="6"/>
  <c r="E8" i="6"/>
  <c r="D8" i="6"/>
  <c r="C8" i="6"/>
  <c r="B8" i="6"/>
  <c r="A8" i="6"/>
  <c r="E7" i="6"/>
  <c r="D7" i="6"/>
  <c r="C7" i="6"/>
  <c r="B7" i="6"/>
  <c r="A7" i="6"/>
  <c r="E6" i="6"/>
  <c r="D6" i="6"/>
  <c r="C6" i="6"/>
  <c r="B6" i="6"/>
  <c r="A6" i="6"/>
  <c r="E5" i="6"/>
  <c r="D5" i="6"/>
  <c r="C5" i="6"/>
  <c r="B5" i="6"/>
  <c r="A5" i="6"/>
  <c r="E4" i="6"/>
  <c r="D4" i="6"/>
  <c r="B4" i="6"/>
  <c r="A4" i="6"/>
  <c r="B11" i="3"/>
  <c r="E5" i="3"/>
  <c r="D5" i="3"/>
  <c r="C5" i="3"/>
  <c r="B5" i="3"/>
  <c r="I123" i="2"/>
  <c r="J123" i="2" s="1"/>
  <c r="K123" i="2" s="1"/>
  <c r="A123" i="2"/>
  <c r="I122" i="2"/>
  <c r="J122" i="2" s="1"/>
  <c r="K122" i="2" s="1"/>
  <c r="A122" i="2"/>
  <c r="I121" i="2"/>
  <c r="J121" i="2" s="1"/>
  <c r="K121" i="2" s="1"/>
  <c r="A121" i="2"/>
  <c r="I120" i="2"/>
  <c r="J120" i="2" s="1"/>
  <c r="K120" i="2" s="1"/>
  <c r="A120" i="2"/>
  <c r="I119" i="2"/>
  <c r="J119" i="2" s="1"/>
  <c r="K119" i="2" s="1"/>
  <c r="A119" i="2"/>
  <c r="I118" i="2"/>
  <c r="J118" i="2" s="1"/>
  <c r="K118" i="2" s="1"/>
  <c r="A118" i="2"/>
  <c r="I117" i="2"/>
  <c r="J117" i="2" s="1"/>
  <c r="K117" i="2" s="1"/>
  <c r="A117" i="2"/>
  <c r="I116" i="2"/>
  <c r="J116" i="2" s="1"/>
  <c r="K116" i="2" s="1"/>
  <c r="A116" i="2"/>
  <c r="I115" i="2"/>
  <c r="J115" i="2" s="1"/>
  <c r="K115" i="2" s="1"/>
  <c r="A115" i="2"/>
  <c r="I114" i="2"/>
  <c r="J114" i="2" s="1"/>
  <c r="K114" i="2" s="1"/>
  <c r="A114" i="2"/>
  <c r="I113" i="2"/>
  <c r="J113" i="2" s="1"/>
  <c r="K113" i="2" s="1"/>
  <c r="A113" i="2"/>
  <c r="I112" i="2"/>
  <c r="J112" i="2" s="1"/>
  <c r="K112" i="2" s="1"/>
  <c r="A112" i="2"/>
  <c r="I111" i="2"/>
  <c r="J111" i="2" s="1"/>
  <c r="K111" i="2" s="1"/>
  <c r="A111" i="2"/>
  <c r="I110" i="2"/>
  <c r="J110" i="2" s="1"/>
  <c r="K110" i="2" s="1"/>
  <c r="A110" i="2"/>
  <c r="I109" i="2"/>
  <c r="J109" i="2" s="1"/>
  <c r="K109" i="2" s="1"/>
  <c r="A109" i="2"/>
  <c r="I108" i="2"/>
  <c r="J108" i="2" s="1"/>
  <c r="K108" i="2" s="1"/>
  <c r="A108" i="2"/>
  <c r="I107" i="2"/>
  <c r="J107" i="2" s="1"/>
  <c r="K107" i="2" s="1"/>
  <c r="A107" i="2"/>
  <c r="I106" i="2"/>
  <c r="J106" i="2" s="1"/>
  <c r="K106" i="2" s="1"/>
  <c r="A106" i="2"/>
  <c r="I105" i="2"/>
  <c r="J105" i="2" s="1"/>
  <c r="K105" i="2" s="1"/>
  <c r="A105" i="2"/>
  <c r="I104" i="2"/>
  <c r="J104" i="2" s="1"/>
  <c r="K104" i="2" s="1"/>
  <c r="A104" i="2"/>
  <c r="I103" i="2"/>
  <c r="J103" i="2" s="1"/>
  <c r="K103" i="2" s="1"/>
  <c r="A103" i="2"/>
  <c r="I102" i="2"/>
  <c r="J102" i="2" s="1"/>
  <c r="K102" i="2" s="1"/>
  <c r="A102" i="2"/>
  <c r="I101" i="2"/>
  <c r="J101" i="2" s="1"/>
  <c r="K101" i="2" s="1"/>
  <c r="A101" i="2"/>
  <c r="I100" i="2"/>
  <c r="J100" i="2" s="1"/>
  <c r="K100" i="2" s="1"/>
  <c r="A100" i="2"/>
  <c r="I99" i="2"/>
  <c r="J99" i="2" s="1"/>
  <c r="K99" i="2" s="1"/>
  <c r="A99" i="2"/>
  <c r="I98" i="2"/>
  <c r="J98" i="2" s="1"/>
  <c r="K98" i="2" s="1"/>
  <c r="A98" i="2"/>
  <c r="J97" i="2"/>
  <c r="K97" i="2" s="1"/>
  <c r="I97" i="2"/>
  <c r="A97" i="2"/>
  <c r="I96" i="2"/>
  <c r="J96" i="2" s="1"/>
  <c r="K96" i="2" s="1"/>
  <c r="A96" i="2"/>
  <c r="I95" i="2"/>
  <c r="J95" i="2" s="1"/>
  <c r="K95" i="2" s="1"/>
  <c r="A95" i="2"/>
  <c r="I94" i="2"/>
  <c r="J94" i="2" s="1"/>
  <c r="K94" i="2" s="1"/>
  <c r="A94" i="2"/>
  <c r="I93" i="2"/>
  <c r="J93" i="2" s="1"/>
  <c r="K93" i="2" s="1"/>
  <c r="A93" i="2"/>
  <c r="I92" i="2"/>
  <c r="J92" i="2" s="1"/>
  <c r="K92" i="2" s="1"/>
  <c r="A92" i="2"/>
  <c r="I91" i="2"/>
  <c r="J91" i="2" s="1"/>
  <c r="K91" i="2" s="1"/>
  <c r="A91" i="2"/>
  <c r="I90" i="2"/>
  <c r="J90" i="2" s="1"/>
  <c r="K90" i="2" s="1"/>
  <c r="A90" i="2"/>
  <c r="I89" i="2"/>
  <c r="J89" i="2" s="1"/>
  <c r="K89" i="2" s="1"/>
  <c r="A89" i="2"/>
  <c r="I88" i="2"/>
  <c r="J88" i="2" s="1"/>
  <c r="K88" i="2" s="1"/>
  <c r="A88" i="2"/>
  <c r="I87" i="2"/>
  <c r="J87" i="2" s="1"/>
  <c r="K87" i="2" s="1"/>
  <c r="A87" i="2"/>
  <c r="I86" i="2"/>
  <c r="J86" i="2" s="1"/>
  <c r="K86" i="2" s="1"/>
  <c r="A86" i="2"/>
  <c r="I85" i="2"/>
  <c r="J85" i="2" s="1"/>
  <c r="K85" i="2" s="1"/>
  <c r="A85" i="2"/>
  <c r="I84" i="2"/>
  <c r="J84" i="2" s="1"/>
  <c r="K84" i="2" s="1"/>
  <c r="A84" i="2"/>
  <c r="I83" i="2"/>
  <c r="J83" i="2" s="1"/>
  <c r="K83" i="2" s="1"/>
  <c r="A83" i="2"/>
  <c r="I82" i="2"/>
  <c r="J82" i="2" s="1"/>
  <c r="K82" i="2" s="1"/>
  <c r="A82" i="2"/>
  <c r="I81" i="2"/>
  <c r="J81" i="2" s="1"/>
  <c r="K81" i="2" s="1"/>
  <c r="A81" i="2"/>
  <c r="I80" i="2"/>
  <c r="J80" i="2" s="1"/>
  <c r="K80" i="2" s="1"/>
  <c r="A80" i="2"/>
  <c r="J79" i="2"/>
  <c r="K79" i="2" s="1"/>
  <c r="I79" i="2"/>
  <c r="A79" i="2"/>
  <c r="I78" i="2"/>
  <c r="J78" i="2" s="1"/>
  <c r="K78" i="2" s="1"/>
  <c r="A78" i="2"/>
  <c r="I77" i="2"/>
  <c r="J77" i="2" s="1"/>
  <c r="K77" i="2" s="1"/>
  <c r="A77" i="2"/>
  <c r="I76" i="2"/>
  <c r="J76" i="2" s="1"/>
  <c r="K76" i="2" s="1"/>
  <c r="A76" i="2"/>
  <c r="I75" i="2"/>
  <c r="J75" i="2" s="1"/>
  <c r="K75" i="2" s="1"/>
  <c r="A75" i="2"/>
  <c r="I74" i="2"/>
  <c r="J74" i="2" s="1"/>
  <c r="K74" i="2" s="1"/>
  <c r="A74" i="2"/>
  <c r="J73" i="2"/>
  <c r="K73" i="2" s="1"/>
  <c r="I73" i="2"/>
  <c r="A73" i="2"/>
  <c r="I72" i="2"/>
  <c r="J72" i="2" s="1"/>
  <c r="K72" i="2" s="1"/>
  <c r="A72" i="2"/>
  <c r="I71" i="2"/>
  <c r="J71" i="2" s="1"/>
  <c r="K71" i="2" s="1"/>
  <c r="A71" i="2"/>
  <c r="I70" i="2"/>
  <c r="J70" i="2" s="1"/>
  <c r="K70" i="2" s="1"/>
  <c r="A70" i="2"/>
  <c r="I69" i="2"/>
  <c r="J69" i="2" s="1"/>
  <c r="K69" i="2" s="1"/>
  <c r="A69" i="2"/>
  <c r="I68" i="2"/>
  <c r="J68" i="2" s="1"/>
  <c r="K68" i="2" s="1"/>
  <c r="A68" i="2"/>
  <c r="I67" i="2"/>
  <c r="J67" i="2" s="1"/>
  <c r="K67" i="2" s="1"/>
  <c r="A67" i="2"/>
  <c r="I66" i="2"/>
  <c r="J66" i="2" s="1"/>
  <c r="K66" i="2" s="1"/>
  <c r="A66" i="2"/>
  <c r="I65" i="2"/>
  <c r="J65" i="2" s="1"/>
  <c r="K65" i="2" s="1"/>
  <c r="A65" i="2"/>
  <c r="I64" i="2"/>
  <c r="J64" i="2" s="1"/>
  <c r="K64" i="2" s="1"/>
  <c r="A64" i="2"/>
  <c r="I63" i="2"/>
  <c r="J63" i="2" s="1"/>
  <c r="K63" i="2" s="1"/>
  <c r="A63" i="2"/>
  <c r="I62" i="2"/>
  <c r="J62" i="2" s="1"/>
  <c r="K62" i="2" s="1"/>
  <c r="A62" i="2"/>
  <c r="J61" i="2"/>
  <c r="K61" i="2" s="1"/>
  <c r="I61" i="2"/>
  <c r="A61" i="2"/>
  <c r="I60" i="2"/>
  <c r="J60" i="2" s="1"/>
  <c r="K60" i="2" s="1"/>
  <c r="A60" i="2"/>
  <c r="I59" i="2"/>
  <c r="J59" i="2" s="1"/>
  <c r="K59" i="2" s="1"/>
  <c r="A59" i="2"/>
  <c r="I58" i="2"/>
  <c r="J58" i="2" s="1"/>
  <c r="K58" i="2" s="1"/>
  <c r="A58" i="2"/>
  <c r="I57" i="2"/>
  <c r="J57" i="2" s="1"/>
  <c r="K57" i="2" s="1"/>
  <c r="A57" i="2"/>
  <c r="I56" i="2"/>
  <c r="J56" i="2" s="1"/>
  <c r="K56" i="2" s="1"/>
  <c r="A56" i="2"/>
  <c r="I55" i="2"/>
  <c r="J55" i="2" s="1"/>
  <c r="K55" i="2" s="1"/>
  <c r="A55" i="2"/>
  <c r="I54" i="2"/>
  <c r="J54" i="2" s="1"/>
  <c r="K54" i="2" s="1"/>
  <c r="A54" i="2"/>
  <c r="I53" i="2"/>
  <c r="J53" i="2" s="1"/>
  <c r="K53" i="2" s="1"/>
  <c r="A53" i="2"/>
  <c r="I52" i="2"/>
  <c r="J52" i="2" s="1"/>
  <c r="K52" i="2" s="1"/>
  <c r="A52" i="2"/>
  <c r="I51" i="2"/>
  <c r="J51" i="2" s="1"/>
  <c r="K51" i="2" s="1"/>
  <c r="A51" i="2"/>
  <c r="I50" i="2"/>
  <c r="J50" i="2" s="1"/>
  <c r="K50" i="2" s="1"/>
  <c r="A50" i="2"/>
  <c r="I49" i="2"/>
  <c r="J49" i="2" s="1"/>
  <c r="K49" i="2" s="1"/>
  <c r="A49" i="2"/>
  <c r="I48" i="2"/>
  <c r="J48" i="2" s="1"/>
  <c r="K48" i="2" s="1"/>
  <c r="A48" i="2"/>
  <c r="I47" i="2"/>
  <c r="J47" i="2" s="1"/>
  <c r="K47" i="2" s="1"/>
  <c r="A47" i="2"/>
  <c r="I46" i="2"/>
  <c r="J46" i="2" s="1"/>
  <c r="K46" i="2" s="1"/>
  <c r="A46" i="2"/>
  <c r="I45" i="2"/>
  <c r="J45" i="2" s="1"/>
  <c r="K45" i="2" s="1"/>
  <c r="A45" i="2"/>
  <c r="I44" i="2"/>
  <c r="J44" i="2" s="1"/>
  <c r="K44" i="2" s="1"/>
  <c r="A44" i="2"/>
  <c r="J43" i="2"/>
  <c r="K43" i="2" s="1"/>
  <c r="I43" i="2"/>
  <c r="A43" i="2"/>
  <c r="I42" i="2"/>
  <c r="J42" i="2" s="1"/>
  <c r="K42" i="2" s="1"/>
  <c r="A42" i="2"/>
  <c r="I41" i="2"/>
  <c r="J41" i="2" s="1"/>
  <c r="K41" i="2" s="1"/>
  <c r="A41" i="2"/>
  <c r="I40" i="2"/>
  <c r="J40" i="2" s="1"/>
  <c r="K40" i="2" s="1"/>
  <c r="A40" i="2"/>
  <c r="I39" i="2"/>
  <c r="J39" i="2" s="1"/>
  <c r="K39" i="2" s="1"/>
  <c r="A39" i="2"/>
  <c r="I38" i="2"/>
  <c r="J38" i="2" s="1"/>
  <c r="K38" i="2" s="1"/>
  <c r="A38" i="2"/>
  <c r="J37" i="2"/>
  <c r="K37" i="2" s="1"/>
  <c r="I37" i="2"/>
  <c r="A37" i="2"/>
  <c r="I36" i="2"/>
  <c r="J36" i="2" s="1"/>
  <c r="K36" i="2" s="1"/>
  <c r="A36" i="2"/>
  <c r="I35" i="2"/>
  <c r="J35" i="2" s="1"/>
  <c r="K35" i="2" s="1"/>
  <c r="A35" i="2"/>
  <c r="I34" i="2"/>
  <c r="J34" i="2" s="1"/>
  <c r="K34" i="2" s="1"/>
  <c r="A34" i="2"/>
  <c r="I33" i="2"/>
  <c r="J33" i="2" s="1"/>
  <c r="K33" i="2" s="1"/>
  <c r="A33" i="2"/>
  <c r="I32" i="2"/>
  <c r="J32" i="2" s="1"/>
  <c r="K32" i="2" s="1"/>
  <c r="A32" i="2"/>
  <c r="I31" i="2"/>
  <c r="J31" i="2" s="1"/>
  <c r="K31" i="2" s="1"/>
  <c r="A31" i="2"/>
  <c r="I30" i="2"/>
  <c r="J30" i="2" s="1"/>
  <c r="K30" i="2" s="1"/>
  <c r="A30" i="2"/>
  <c r="I29" i="2"/>
  <c r="J29" i="2" s="1"/>
  <c r="K29" i="2" s="1"/>
  <c r="A29" i="2"/>
  <c r="I28" i="2"/>
  <c r="J28" i="2" s="1"/>
  <c r="K28" i="2" s="1"/>
  <c r="A28" i="2"/>
  <c r="I27" i="2"/>
  <c r="J27" i="2" s="1"/>
  <c r="K27" i="2" s="1"/>
  <c r="A27" i="2"/>
  <c r="I26" i="2"/>
  <c r="J26" i="2" s="1"/>
  <c r="K26" i="2" s="1"/>
  <c r="A26" i="2"/>
  <c r="J25" i="2"/>
  <c r="K25" i="2" s="1"/>
  <c r="I25" i="2"/>
  <c r="A25" i="2"/>
  <c r="I24" i="2"/>
  <c r="J24" i="2" s="1"/>
  <c r="K24" i="2" s="1"/>
  <c r="A24" i="2"/>
  <c r="I23" i="2"/>
  <c r="J23" i="2" s="1"/>
  <c r="K23" i="2" s="1"/>
  <c r="A23" i="2"/>
  <c r="I22" i="2"/>
  <c r="J22" i="2" s="1"/>
  <c r="K22" i="2" s="1"/>
  <c r="A22" i="2"/>
  <c r="I21" i="2"/>
  <c r="J21" i="2" s="1"/>
  <c r="K21" i="2" s="1"/>
  <c r="A21" i="2"/>
  <c r="I20" i="2"/>
  <c r="J20" i="2" s="1"/>
  <c r="K20" i="2" s="1"/>
  <c r="A20" i="2"/>
  <c r="I19" i="2"/>
  <c r="J19" i="2" s="1"/>
  <c r="K19" i="2" s="1"/>
  <c r="A19" i="2"/>
  <c r="I18" i="2"/>
  <c r="J18" i="2" s="1"/>
  <c r="K18" i="2" s="1"/>
  <c r="A18" i="2"/>
  <c r="I17" i="2"/>
  <c r="J17" i="2" s="1"/>
  <c r="K17" i="2" s="1"/>
  <c r="A17" i="2"/>
  <c r="I16" i="2"/>
  <c r="J16" i="2" s="1"/>
  <c r="K16" i="2" s="1"/>
  <c r="A16" i="2"/>
  <c r="I15" i="2"/>
  <c r="J15" i="2" s="1"/>
  <c r="K15" i="2" s="1"/>
  <c r="A15" i="2"/>
  <c r="I14" i="2"/>
  <c r="J14" i="2" s="1"/>
  <c r="K14" i="2" s="1"/>
  <c r="A14" i="2"/>
  <c r="I13" i="2"/>
  <c r="J13" i="2" s="1"/>
  <c r="K13" i="2" s="1"/>
  <c r="A13" i="2"/>
  <c r="I12" i="2"/>
  <c r="J12" i="2" s="1"/>
  <c r="K12" i="2" s="1"/>
  <c r="A12" i="2"/>
  <c r="I11" i="2"/>
  <c r="J11" i="2" s="1"/>
  <c r="K11" i="2" s="1"/>
  <c r="A11" i="2"/>
  <c r="I10" i="2"/>
  <c r="J10" i="2" s="1"/>
  <c r="K10" i="2" s="1"/>
  <c r="A10" i="2"/>
  <c r="I9" i="2"/>
  <c r="J9" i="2" s="1"/>
  <c r="K9" i="2" s="1"/>
  <c r="A9" i="2"/>
  <c r="I8" i="2"/>
  <c r="J8" i="2" s="1"/>
  <c r="K8" i="2" s="1"/>
  <c r="A8" i="2"/>
  <c r="J7" i="2"/>
  <c r="K7" i="2" s="1"/>
  <c r="I7" i="2"/>
  <c r="A7" i="2"/>
  <c r="I6" i="2"/>
  <c r="J6" i="2" s="1"/>
  <c r="K6" i="2" s="1"/>
  <c r="A6" i="2"/>
  <c r="I5" i="2"/>
  <c r="J5" i="2" s="1"/>
  <c r="K5" i="2" s="1"/>
  <c r="A5" i="2"/>
  <c r="I4" i="2"/>
  <c r="A4" i="2"/>
  <c r="B13" i="3" l="1"/>
  <c r="B12" i="3"/>
  <c r="D6" i="3" l="1"/>
  <c r="D7" i="3" s="1"/>
  <c r="C6" i="3"/>
  <c r="C7" i="3" s="1"/>
  <c r="B6" i="3"/>
  <c r="E6" i="3"/>
  <c r="E7" i="3" s="1"/>
  <c r="B14" i="3"/>
  <c r="B15" i="3" s="1"/>
  <c r="B16" i="3"/>
  <c r="J4" i="2"/>
  <c r="C4" i="6" l="1"/>
  <c r="K4" i="2"/>
  <c r="B7" i="3"/>
  <c r="A21" i="3"/>
  <c r="B210" i="5" l="1"/>
  <c r="B189" i="5"/>
  <c r="B168" i="5"/>
  <c r="B147" i="5"/>
  <c r="B126" i="5"/>
  <c r="B105" i="5"/>
  <c r="B84" i="5"/>
  <c r="B63" i="5"/>
  <c r="B42" i="5"/>
  <c r="B21" i="5"/>
  <c r="F63" i="4"/>
  <c r="F60" i="4"/>
  <c r="F57" i="4"/>
  <c r="F54" i="4"/>
  <c r="F51" i="4"/>
  <c r="F48" i="4"/>
  <c r="F45" i="4"/>
  <c r="F42" i="4"/>
  <c r="F39" i="4"/>
  <c r="F36" i="4"/>
  <c r="F33" i="4"/>
  <c r="F30" i="4"/>
  <c r="F27" i="4"/>
  <c r="F24" i="4"/>
  <c r="F21" i="4"/>
  <c r="F18" i="4"/>
  <c r="F15" i="4"/>
  <c r="F12" i="4"/>
  <c r="F9" i="4"/>
  <c r="F6" i="4"/>
  <c r="E9" i="4"/>
  <c r="B209" i="5"/>
  <c r="B188" i="5"/>
  <c r="B167" i="5"/>
  <c r="B146" i="5"/>
  <c r="B125" i="5"/>
  <c r="B104" i="5"/>
  <c r="B83" i="5"/>
  <c r="B62" i="5"/>
  <c r="B41" i="5"/>
  <c r="B20" i="5"/>
  <c r="E63" i="4"/>
  <c r="E60" i="4"/>
  <c r="E57" i="4"/>
  <c r="E54" i="4"/>
  <c r="E51" i="4"/>
  <c r="E48" i="4"/>
  <c r="E45" i="4"/>
  <c r="E42" i="4"/>
  <c r="E39" i="4"/>
  <c r="E36" i="4"/>
  <c r="E33" i="4"/>
  <c r="E30" i="4"/>
  <c r="E27" i="4"/>
  <c r="E24" i="4"/>
  <c r="E21" i="4"/>
  <c r="E18" i="4"/>
  <c r="E15" i="4"/>
  <c r="E12" i="4"/>
  <c r="E6" i="4"/>
  <c r="B60" i="5"/>
  <c r="C42" i="4"/>
  <c r="C12" i="4"/>
  <c r="B208" i="5"/>
  <c r="B187" i="5"/>
  <c r="B166" i="5"/>
  <c r="B145" i="5"/>
  <c r="B124" i="5"/>
  <c r="B103" i="5"/>
  <c r="B82" i="5"/>
  <c r="B61" i="5"/>
  <c r="B40" i="5"/>
  <c r="B19" i="5"/>
  <c r="D63" i="4"/>
  <c r="D60" i="4"/>
  <c r="D57" i="4"/>
  <c r="D54" i="4"/>
  <c r="D51" i="4"/>
  <c r="D48" i="4"/>
  <c r="D45" i="4"/>
  <c r="D42" i="4"/>
  <c r="D39" i="4"/>
  <c r="D36" i="4"/>
  <c r="D33" i="4"/>
  <c r="D30" i="4"/>
  <c r="D27" i="4"/>
  <c r="D24" i="4"/>
  <c r="D21" i="4"/>
  <c r="D18" i="4"/>
  <c r="D15" i="4"/>
  <c r="D12" i="4"/>
  <c r="D9" i="4"/>
  <c r="D6" i="4"/>
  <c r="B144" i="5"/>
  <c r="C54" i="4"/>
  <c r="C30" i="4"/>
  <c r="C6" i="4"/>
  <c r="B102" i="5"/>
  <c r="B39" i="5"/>
  <c r="C63" i="4"/>
  <c r="C36" i="4"/>
  <c r="C15" i="4"/>
  <c r="B203" i="5"/>
  <c r="B182" i="5"/>
  <c r="B161" i="5"/>
  <c r="B140" i="5"/>
  <c r="B119" i="5"/>
  <c r="B98" i="5"/>
  <c r="B77" i="5"/>
  <c r="B56" i="5"/>
  <c r="B35" i="5"/>
  <c r="B14" i="5"/>
  <c r="F62" i="4"/>
  <c r="F59" i="4"/>
  <c r="F56" i="4"/>
  <c r="F53" i="4"/>
  <c r="F50" i="4"/>
  <c r="F47" i="4"/>
  <c r="F44" i="4"/>
  <c r="F41" i="4"/>
  <c r="F38" i="4"/>
  <c r="F35" i="4"/>
  <c r="F32" i="4"/>
  <c r="F29" i="4"/>
  <c r="F26" i="4"/>
  <c r="F23" i="4"/>
  <c r="F20" i="4"/>
  <c r="F17" i="4"/>
  <c r="F14" i="4"/>
  <c r="F11" i="4"/>
  <c r="F8" i="4"/>
  <c r="F5" i="4"/>
  <c r="B202" i="5"/>
  <c r="B181" i="5"/>
  <c r="B160" i="5"/>
  <c r="B139" i="5"/>
  <c r="B118" i="5"/>
  <c r="B97" i="5"/>
  <c r="B76" i="5"/>
  <c r="B55" i="5"/>
  <c r="B34" i="5"/>
  <c r="B13" i="5"/>
  <c r="E62" i="4"/>
  <c r="E59" i="4"/>
  <c r="E56" i="4"/>
  <c r="E53" i="4"/>
  <c r="E50" i="4"/>
  <c r="E47" i="4"/>
  <c r="E44" i="4"/>
  <c r="E41" i="4"/>
  <c r="E38" i="4"/>
  <c r="E35" i="4"/>
  <c r="E32" i="4"/>
  <c r="E29" i="4"/>
  <c r="E26" i="4"/>
  <c r="E23" i="4"/>
  <c r="E20" i="4"/>
  <c r="E17" i="4"/>
  <c r="E14" i="4"/>
  <c r="E11" i="4"/>
  <c r="E8" i="4"/>
  <c r="E5" i="4"/>
  <c r="B201" i="5"/>
  <c r="B180" i="5"/>
  <c r="B159" i="5"/>
  <c r="B138" i="5"/>
  <c r="B117" i="5"/>
  <c r="B96" i="5"/>
  <c r="B75" i="5"/>
  <c r="B54" i="5"/>
  <c r="B33" i="5"/>
  <c r="B12" i="5"/>
  <c r="B200" i="5"/>
  <c r="B179" i="5"/>
  <c r="B158" i="5"/>
  <c r="B137" i="5"/>
  <c r="B116" i="5"/>
  <c r="B95" i="5"/>
  <c r="B74" i="5"/>
  <c r="B53" i="5"/>
  <c r="B32" i="5"/>
  <c r="B11" i="5"/>
  <c r="C62" i="4"/>
  <c r="C59" i="4"/>
  <c r="C56" i="4"/>
  <c r="C53" i="4"/>
  <c r="C50" i="4"/>
  <c r="C47" i="4"/>
  <c r="C44" i="4"/>
  <c r="C41" i="4"/>
  <c r="C38" i="4"/>
  <c r="C35" i="4"/>
  <c r="C32" i="4"/>
  <c r="C29" i="4"/>
  <c r="C26" i="4"/>
  <c r="C23" i="4"/>
  <c r="C20" i="4"/>
  <c r="C17" i="4"/>
  <c r="C14" i="4"/>
  <c r="C11" i="4"/>
  <c r="C8" i="4"/>
  <c r="C5" i="4"/>
  <c r="B81" i="5"/>
  <c r="B18" i="5"/>
  <c r="C57" i="4"/>
  <c r="C33" i="4"/>
  <c r="C21" i="4"/>
  <c r="B196" i="5"/>
  <c r="B175" i="5"/>
  <c r="B154" i="5"/>
  <c r="B133" i="5"/>
  <c r="B112" i="5"/>
  <c r="B91" i="5"/>
  <c r="B70" i="5"/>
  <c r="B49" i="5"/>
  <c r="B28" i="5"/>
  <c r="B7" i="5"/>
  <c r="F61" i="4"/>
  <c r="F58" i="4"/>
  <c r="F55" i="4"/>
  <c r="F52" i="4"/>
  <c r="F49" i="4"/>
  <c r="F46" i="4"/>
  <c r="F43" i="4"/>
  <c r="F40" i="4"/>
  <c r="F37" i="4"/>
  <c r="F34" i="4"/>
  <c r="F31" i="4"/>
  <c r="F28" i="4"/>
  <c r="F25" i="4"/>
  <c r="F22" i="4"/>
  <c r="F19" i="4"/>
  <c r="F16" i="4"/>
  <c r="F13" i="4"/>
  <c r="F10" i="4"/>
  <c r="F7" i="4"/>
  <c r="F4" i="4"/>
  <c r="B165" i="5"/>
  <c r="C51" i="4"/>
  <c r="C27" i="4"/>
  <c r="C9" i="4"/>
  <c r="B195" i="5"/>
  <c r="B174" i="5"/>
  <c r="B153" i="5"/>
  <c r="B132" i="5"/>
  <c r="B111" i="5"/>
  <c r="B90" i="5"/>
  <c r="B69" i="5"/>
  <c r="B48" i="5"/>
  <c r="B27" i="5"/>
  <c r="B6" i="5"/>
  <c r="E61" i="4"/>
  <c r="E58" i="4"/>
  <c r="E55" i="4"/>
  <c r="E52" i="4"/>
  <c r="E49" i="4"/>
  <c r="E46" i="4"/>
  <c r="E43" i="4"/>
  <c r="E40" i="4"/>
  <c r="E37" i="4"/>
  <c r="E34" i="4"/>
  <c r="E31" i="4"/>
  <c r="E28" i="4"/>
  <c r="E25" i="4"/>
  <c r="E22" i="4"/>
  <c r="E19" i="4"/>
  <c r="E16" i="4"/>
  <c r="E13" i="4"/>
  <c r="E10" i="4"/>
  <c r="E7" i="4"/>
  <c r="E4" i="4"/>
  <c r="B207" i="5"/>
  <c r="C48" i="4"/>
  <c r="C18" i="4"/>
  <c r="B194" i="5"/>
  <c r="B173" i="5"/>
  <c r="B152" i="5"/>
  <c r="B131" i="5"/>
  <c r="B110" i="5"/>
  <c r="B89" i="5"/>
  <c r="B68" i="5"/>
  <c r="B47" i="5"/>
  <c r="B26" i="5"/>
  <c r="B5" i="5"/>
  <c r="D61" i="4"/>
  <c r="D58" i="4"/>
  <c r="D55" i="4"/>
  <c r="D52" i="4"/>
  <c r="D49" i="4"/>
  <c r="D46" i="4"/>
  <c r="D43" i="4"/>
  <c r="D40" i="4"/>
  <c r="D37" i="4"/>
  <c r="D34" i="4"/>
  <c r="D31" i="4"/>
  <c r="D28" i="4"/>
  <c r="D25" i="4"/>
  <c r="D22" i="4"/>
  <c r="D19" i="4"/>
  <c r="D16" i="4"/>
  <c r="D13" i="4"/>
  <c r="D10" i="4"/>
  <c r="D7" i="4"/>
  <c r="D4" i="4"/>
  <c r="B186" i="5"/>
  <c r="C45" i="4"/>
  <c r="B193" i="5"/>
  <c r="B172" i="5"/>
  <c r="B151" i="5"/>
  <c r="B130" i="5"/>
  <c r="B109" i="5"/>
  <c r="B88" i="5"/>
  <c r="B67" i="5"/>
  <c r="B46" i="5"/>
  <c r="B25" i="5"/>
  <c r="B4" i="5"/>
  <c r="C61" i="4"/>
  <c r="C58" i="4"/>
  <c r="C55" i="4"/>
  <c r="C52" i="4"/>
  <c r="C49" i="4"/>
  <c r="C46" i="4"/>
  <c r="C43" i="4"/>
  <c r="C40" i="4"/>
  <c r="C37" i="4"/>
  <c r="C34" i="4"/>
  <c r="C31" i="4"/>
  <c r="C28" i="4"/>
  <c r="C25" i="4"/>
  <c r="C22" i="4"/>
  <c r="C19" i="4"/>
  <c r="C16" i="4"/>
  <c r="C13" i="4"/>
  <c r="C10" i="4"/>
  <c r="C7" i="4"/>
  <c r="C4" i="4"/>
  <c r="B123" i="5"/>
  <c r="C60" i="4"/>
  <c r="C39" i="4"/>
  <c r="C24" i="4"/>
  <c r="D59" i="4"/>
  <c r="D23" i="4"/>
  <c r="D56" i="4"/>
  <c r="D20" i="4"/>
  <c r="D53" i="4"/>
  <c r="D17" i="4"/>
  <c r="D50" i="4"/>
  <c r="D14" i="4"/>
  <c r="D32" i="4"/>
  <c r="D47" i="4"/>
  <c r="D11" i="4"/>
  <c r="D44" i="4"/>
  <c r="D8" i="4"/>
  <c r="D41" i="4"/>
  <c r="D5" i="4"/>
  <c r="D38" i="4"/>
  <c r="D62" i="4"/>
  <c r="D35" i="4"/>
  <c r="D26" i="4"/>
  <c r="D29" i="4"/>
</calcChain>
</file>

<file path=xl/sharedStrings.xml><?xml version="1.0" encoding="utf-8"?>
<sst xmlns="http://schemas.openxmlformats.org/spreadsheetml/2006/main" count="135" uniqueCount="101">
  <si>
    <t>DINNER FOR DECADES — Seating Matrix</t>
  </si>
  <si>
    <t>What this does</t>
  </si>
  <si>
    <t>You type in couples as they register. The workbook assigns every couple to a table so that each table of eight seats one couple from each marriage bracket. Nothing to configure — the table numbers appear the moment you pick a bracket.</t>
  </si>
  <si>
    <t>How to use it</t>
  </si>
  <si>
    <t>1.  Go to the Registrations tab. Fill in the YELLOW cells only: couple, email, phone, bracket, dietary notes, paid. Row 2 is a sample — delete it before you start.</t>
  </si>
  <si>
    <t>2.  Watch the Balance tab as sign-ups come in. It tells you which brackets are short and exactly how many more couples you need. That is your recruiting list.</t>
  </si>
  <si>
    <t>3.  When registration closes, print the Table Assignments tab for the check-in desk and the Table Cards tab for the tables themselves.</t>
  </si>
  <si>
    <t>The one rule the math depends on</t>
  </si>
  <si>
    <t>Number of tables = the size of your LARGEST bracket. If 9 couples register in the 11–20 bracket and only 5 in the 31+ bracket, you will run 9 tables and 4 of them will be missing a 31+ couple. Either recruit 4 more veteran couples or accept doubled-up tables — both work, the second is just less magical.</t>
  </si>
  <si>
    <t>When brackets do not come out even</t>
  </si>
  <si>
    <t>Extra couples in a bracket are placed back around the tables in order, so a table may seat two couples from the same decade rather than leaving an empty chair. The Table Assignments tab shows these in the second slot row. Nobody ever gets left without a seat.</t>
  </si>
  <si>
    <t>Color legend</t>
  </si>
  <si>
    <t>Yellow cells = you type here. Everything else is calculated — do not overwrite it.</t>
  </si>
  <si>
    <t>Registrations — fill in the yellow cells</t>
  </si>
  <si>
    <t>Row 4 is a sample — delete it before you start. Leave "Move to table" blank unless you want to place a couple by hand; anything you type there overrides the automatic assignment.</t>
  </si>
  <si>
    <t>#</t>
  </si>
  <si>
    <t>Couple (last name, first names)</t>
  </si>
  <si>
    <t>Email</t>
  </si>
  <si>
    <t>Phone</t>
  </si>
  <si>
    <t>Bracket</t>
  </si>
  <si>
    <t>Dietary needs / allergies</t>
  </si>
  <si>
    <t>Paid?</t>
  </si>
  <si>
    <t>Move to table
(optional)</t>
  </si>
  <si>
    <t>Bracket rank</t>
  </si>
  <si>
    <t>TABLE #</t>
  </si>
  <si>
    <t>Key</t>
  </si>
  <si>
    <t>Watson, Bryan &amp; Annika</t>
  </si>
  <si>
    <t>bryan@example.com</t>
  </si>
  <si>
    <t>901-555-0134</t>
  </si>
  <si>
    <t>21-30</t>
  </si>
  <si>
    <t>1 gluten free</t>
  </si>
  <si>
    <t>Yes</t>
  </si>
  <si>
    <t>Balance — who still needs recruiting</t>
  </si>
  <si>
    <t>0-10</t>
  </si>
  <si>
    <t>11-20</t>
  </si>
  <si>
    <t>31+</t>
  </si>
  <si>
    <t>Nickname</t>
  </si>
  <si>
    <t>The Fresh &amp; Learning</t>
  </si>
  <si>
    <t>The Routine &amp; Rhythm</t>
  </si>
  <si>
    <t>The Empty Nesters &amp; Shifters</t>
  </si>
  <si>
    <t>The Wise &amp; Seasoned</t>
  </si>
  <si>
    <t>Couples registered</t>
  </si>
  <si>
    <t>Short by (to fill every table)</t>
  </si>
  <si>
    <t>Status</t>
  </si>
  <si>
    <t>Event totals</t>
  </si>
  <si>
    <t>TABLES IN USE</t>
  </si>
  <si>
    <t>Chairs to set</t>
  </si>
  <si>
    <t>Tables with all four decades</t>
  </si>
  <si>
    <t>Tables missing a decade</t>
  </si>
  <si>
    <t>Couples sharing a decade at their table</t>
  </si>
  <si>
    <t>Tables override — leave blank for automatic</t>
  </si>
  <si>
    <t>Type a smaller number to consolidate sparse tables. Couples then double up by decade instead of sitting at half-empty tables.</t>
  </si>
  <si>
    <t>What to do next</t>
  </si>
  <si>
    <t>Rule of thumb: recruit the 31+ bracket first. It is the hardest to fill and it anchors every table as the host couple.</t>
  </si>
  <si>
    <t>Table assignments — print this for the check-in desk</t>
  </si>
  <si>
    <t>Table</t>
  </si>
  <si>
    <t>Slot</t>
  </si>
  <si>
    <t>0-10 yrs
The Fresh &amp; Learning</t>
  </si>
  <si>
    <t>11-20 yrs
The Routine &amp; Rhythm</t>
  </si>
  <si>
    <t>21-30 yrs
The Empty Nesters &amp; Shifters</t>
  </si>
  <si>
    <t>31+ yrs
The Wise &amp; Seasoned</t>
  </si>
  <si>
    <t>Blank cells mean that bracket has no couple at that table. Slot 2 rows are only used when a bracket over-registers. Tables beyond your count will be empty — ignore them.</t>
  </si>
  <si>
    <t>Table cards — print, cut, and stand one on each table</t>
  </si>
  <si>
    <t>TABLE 1</t>
  </si>
  <si>
    <t>Your 31+ couple hosts this table — open the envelope after the first course.</t>
  </si>
  <si>
    <t>TABLE 2</t>
  </si>
  <si>
    <t>TABLE 3</t>
  </si>
  <si>
    <t>TABLE 4</t>
  </si>
  <si>
    <t>TABLE 5</t>
  </si>
  <si>
    <t>TABLE 6</t>
  </si>
  <si>
    <t>TABLE 7</t>
  </si>
  <si>
    <t>TABLE 8</t>
  </si>
  <si>
    <t>TABLE 9</t>
  </si>
  <si>
    <t>TABLE 10</t>
  </si>
  <si>
    <t>TABLE 11</t>
  </si>
  <si>
    <t>TABLE 12</t>
  </si>
  <si>
    <t>TABLE 13</t>
  </si>
  <si>
    <t>TABLE 14</t>
  </si>
  <si>
    <t>TABLE 15</t>
  </si>
  <si>
    <t>TABLE 16</t>
  </si>
  <si>
    <t>TABLE 17</t>
  </si>
  <si>
    <t>TABLE 18</t>
  </si>
  <si>
    <t>TABLE 19</t>
  </si>
  <si>
    <t>TABLE 20</t>
  </si>
  <si>
    <t>TABLE 21</t>
  </si>
  <si>
    <t>TABLE 22</t>
  </si>
  <si>
    <t>TABLE 23</t>
  </si>
  <si>
    <t>TABLE 24</t>
  </si>
  <si>
    <t>TABLE 25</t>
  </si>
  <si>
    <t>TABLE 26</t>
  </si>
  <si>
    <t>TABLE 27</t>
  </si>
  <si>
    <t>TABLE 28</t>
  </si>
  <si>
    <t>TABLE 29</t>
  </si>
  <si>
    <t>TABLE 30</t>
  </si>
  <si>
    <t>Check-in list — one line per couple</t>
  </si>
  <si>
    <t>Couple</t>
  </si>
  <si>
    <t>TABLE</t>
  </si>
  <si>
    <t>Dietary needs</t>
  </si>
  <si>
    <t>Checked in</t>
  </si>
  <si>
    <t>Registration tracker and automatic table assignment  ·  SeeSaw Ministries</t>
  </si>
  <si>
    <t>Built by Bryan Watson  ·  SeeSawMinistries.org ·  free to use, adapt, and print for your community.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</si>
</sst>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
    </font>
    <font>
      <b/>
      <sz val="20"/>
      <color rgb="FF1A2744"/>
      <name val="Arial"/>
      <charset val="1"/>
    </font>
    <font>
      <i/>
      <sz val="11"/>
      <color rgb="FF7B1E2E"/>
      <name val="Arial"/>
      <charset val="1"/>
    </font>
    <font>
      <b/>
      <sz val="12"/>
      <color rgb="FF7B1E2E"/>
      <name val="Arial"/>
      <charset val="1"/>
    </font>
    <font>
      <sz val="10"/>
      <color rgb="FF222222"/>
      <name val="Arial"/>
      <charset val="1"/>
    </font>
    <font>
      <sz val="10"/>
      <color rgb="FF333333"/>
      <name val="Arial"/>
      <charset val="1"/>
    </font>
    <font>
      <b/>
      <sz val="14"/>
      <color rgb="FF1A2744"/>
      <name val="Arial"/>
      <charset val="1"/>
    </font>
    <font>
      <i/>
      <sz val="9"/>
      <color rgb="FF7B1E2E"/>
      <name val="Arial"/>
      <charset val="1"/>
    </font>
    <font>
      <b/>
      <sz val="10"/>
      <color rgb="FFFFFFFF"/>
      <name val="Arial"/>
      <charset val="1"/>
    </font>
    <font>
      <sz val="10"/>
      <color rgb="FF666666"/>
      <name val="Arial"/>
      <charset val="1"/>
    </font>
    <font>
      <sz val="10"/>
      <name val="Arial"/>
      <charset val="1"/>
    </font>
    <font>
      <b/>
      <sz val="11"/>
      <color rgb="FF1A2744"/>
      <name val="Arial"/>
      <charset val="1"/>
    </font>
    <font>
      <b/>
      <sz val="16"/>
      <color rgb="FF1A2744"/>
      <name val="Arial"/>
      <charset val="1"/>
    </font>
    <font>
      <b/>
      <sz val="10"/>
      <name val="Arial"/>
      <charset val="1"/>
    </font>
    <font>
      <i/>
      <sz val="9"/>
      <color rgb="FF3B1F5E"/>
      <name val="Arial"/>
      <charset val="1"/>
    </font>
    <font>
      <sz val="11"/>
      <color rgb="FF1A2744"/>
      <name val="Arial"/>
      <charset val="1"/>
    </font>
    <font>
      <b/>
      <sz val="11"/>
      <color rgb="FF7B1E2E"/>
      <name val="Arial"/>
      <charset val="1"/>
    </font>
    <font>
      <b/>
      <sz val="12"/>
      <color rgb="FF1A2744"/>
      <name val="Arial"/>
      <charset val="1"/>
    </font>
    <font>
      <b/>
      <sz val="10"/>
      <color rgb="FF7B1E2E"/>
      <name val="Arial"/>
      <charset val="1"/>
    </font>
    <font>
      <i/>
      <sz val="9"/>
      <color rgb="FF777777"/>
      <name val="Arial"/>
      <charset val="1"/>
    </font>
    <font>
      <i/>
      <sz val="10"/>
      <color rgb="FF3B1F5E"/>
      <name val="Arial"/>
      <charset val="1"/>
    </font>
    <font>
      <b/>
      <sz val="16"/>
      <color rgb="FFFFFFFF"/>
      <name val="Arial"/>
      <charset val="1"/>
    </font>
  </fonts>
  <fills count="7">
    <fill>
      <patternFill patternType="none"/>
    </fill>
    <fill>
      <patternFill patternType="gray125"/>
    </fill>
    <fill>
      <patternFill patternType="solid">
        <fgColor rgb="FFFFF7D6"/>
        <bgColor rgb="FFFAF5E9"/>
      </patternFill>
    </fill>
    <fill>
      <patternFill patternType="solid">
        <fgColor rgb="FF1A2744"/>
        <bgColor rgb="FF222222"/>
      </patternFill>
    </fill>
    <fill>
      <patternFill patternType="solid">
        <fgColor rgb="FFF2EEE3"/>
        <bgColor rgb="FFFAF5E9"/>
      </patternFill>
    </fill>
    <fill>
      <patternFill patternType="solid">
        <fgColor rgb="FFC9A84C"/>
        <bgColor rgb="FFC9C2B0"/>
      </patternFill>
    </fill>
    <fill>
      <patternFill patternType="solid">
        <fgColor rgb="FFFAF5E9"/>
        <bgColor rgb="FFFFF7D6"/>
      </patternFill>
    </fill>
  </fills>
  <borders count="2">
    <border>
      <left/>
      <right/>
      <top/>
      <bottom/>
      <diagonal/>
    </border>
    <border>
      <left style="thin">
        <color rgb="FFC9C2B0"/>
      </left>
      <right style="thin">
        <color rgb="FFC9C2B0"/>
      </right>
      <top style="thin">
        <color rgb="FFC9C2B0"/>
      </top>
      <bottom style="thin">
        <color rgb="FFC9C2B0"/>
      </bottom>
      <diagonal/>
    </border>
  </borders>
  <cellStyleXfs count="1">
    <xf numFmtId="0" fontId="0" fillId="0" borderId="0"/>
  </cellStyleXfs>
  <cellXfs count="40">
    <xf numFmtId="0" fontId="0" fillId="0" borderId="0" xfId="0"/>
    <xf numFmtId="0" fontId="15" fillId="0" borderId="0" xfId="0" applyFont="1" applyAlignment="1">
      <alignment vertical="center" wrapText="1"/>
    </xf>
    <xf numFmtId="0" fontId="1" fillId="0" borderId="0" xfId="0" applyFont="1"/>
    <xf numFmtId="0" fontId="2" fillId="0" borderId="0" xfId="0" applyFont="1"/>
    <xf numFmtId="0" fontId="3" fillId="0" borderId="0" xfId="0" applyFont="1"/>
    <xf numFmtId="0" fontId="4" fillId="0" borderId="0" xfId="0" applyFont="1" applyAlignment="1">
      <alignment vertical="top" wrapText="1"/>
    </xf>
    <xf numFmtId="0" fontId="5" fillId="2" borderId="1" xfId="0" applyFont="1" applyFill="1" applyBorder="1"/>
    <xf numFmtId="0" fontId="6" fillId="0" borderId="0" xfId="0" applyFont="1"/>
    <xf numFmtId="0" fontId="7" fillId="0" borderId="0" xfId="0" applyFont="1"/>
    <xf numFmtId="0" fontId="8" fillId="3" borderId="1" xfId="0" applyFont="1" applyFill="1" applyBorder="1" applyAlignment="1">
      <alignment horizontal="center" vertical="center" wrapText="1"/>
    </xf>
    <xf numFmtId="0" fontId="9" fillId="0" borderId="1" xfId="0" applyFont="1" applyBorder="1" applyAlignment="1">
      <alignment horizontal="center"/>
    </xf>
    <xf numFmtId="0" fontId="10" fillId="2" borderId="1" xfId="0" applyFont="1" applyFill="1" applyBorder="1" applyAlignment="1">
      <alignment vertical="center"/>
    </xf>
    <xf numFmtId="0" fontId="10" fillId="2" borderId="1" xfId="0" applyFont="1" applyFill="1" applyBorder="1" applyAlignment="1">
      <alignment horizontal="center"/>
    </xf>
    <xf numFmtId="0" fontId="10" fillId="2" borderId="1" xfId="0" applyFont="1" applyFill="1" applyBorder="1" applyAlignment="1">
      <alignment vertical="center" wrapText="1"/>
    </xf>
    <xf numFmtId="0" fontId="11" fillId="4" borderId="1" xfId="0" applyFont="1" applyFill="1" applyBorder="1" applyAlignment="1">
      <alignment horizontal="center"/>
    </xf>
    <xf numFmtId="0" fontId="12" fillId="0" borderId="0" xfId="0" applyFont="1"/>
    <xf numFmtId="0" fontId="13" fillId="0" borderId="1" xfId="0" applyFont="1" applyBorder="1"/>
    <xf numFmtId="0" fontId="14" fillId="0" borderId="1" xfId="0" applyFont="1" applyBorder="1" applyAlignment="1">
      <alignment horizontal="center" wrapText="1"/>
    </xf>
    <xf numFmtId="0" fontId="15" fillId="0" borderId="1" xfId="0" applyFont="1" applyBorder="1" applyAlignment="1">
      <alignment horizontal="center"/>
    </xf>
    <xf numFmtId="0" fontId="16" fillId="0" borderId="1" xfId="0" applyFont="1" applyBorder="1" applyAlignment="1">
      <alignment horizontal="center"/>
    </xf>
    <xf numFmtId="0" fontId="10" fillId="0" borderId="1" xfId="0" applyFont="1" applyBorder="1"/>
    <xf numFmtId="0" fontId="17" fillId="0" borderId="1" xfId="0" applyFont="1" applyBorder="1" applyAlignment="1">
      <alignment horizontal="center"/>
    </xf>
    <xf numFmtId="0" fontId="17" fillId="5" borderId="1" xfId="0" applyFont="1" applyFill="1" applyBorder="1" applyAlignment="1">
      <alignment horizontal="center"/>
    </xf>
    <xf numFmtId="0" fontId="18" fillId="0" borderId="0" xfId="0" applyFont="1"/>
    <xf numFmtId="0" fontId="0" fillId="2" borderId="1" xfId="0" applyFill="1" applyBorder="1" applyAlignment="1">
      <alignment horizontal="center"/>
    </xf>
    <xf numFmtId="0" fontId="19" fillId="0" borderId="0" xfId="0" applyFont="1"/>
    <xf numFmtId="0" fontId="20" fillId="0" borderId="0" xfId="0" applyFont="1"/>
    <xf numFmtId="0" fontId="13" fillId="0" borderId="1" xfId="0" applyFont="1" applyBorder="1" applyAlignment="1">
      <alignment horizontal="center"/>
    </xf>
    <xf numFmtId="0" fontId="10" fillId="0" borderId="1" xfId="0" applyFont="1" applyBorder="1" applyAlignment="1">
      <alignment horizontal="center"/>
    </xf>
    <xf numFmtId="0" fontId="19" fillId="0" borderId="1" xfId="0" applyFont="1" applyBorder="1" applyAlignment="1">
      <alignment horizontal="center"/>
    </xf>
    <xf numFmtId="0" fontId="19" fillId="0" borderId="1" xfId="0" applyFont="1" applyBorder="1"/>
    <xf numFmtId="0" fontId="13" fillId="6" borderId="1" xfId="0" applyFont="1" applyFill="1" applyBorder="1" applyAlignment="1">
      <alignment horizontal="center"/>
    </xf>
    <xf numFmtId="0" fontId="10" fillId="6" borderId="1" xfId="0" applyFont="1" applyFill="1" applyBorder="1" applyAlignment="1">
      <alignment horizontal="center"/>
    </xf>
    <xf numFmtId="0" fontId="10" fillId="6" borderId="1" xfId="0" applyFont="1" applyFill="1" applyBorder="1"/>
    <xf numFmtId="0" fontId="19" fillId="6" borderId="1" xfId="0" applyFont="1" applyFill="1" applyBorder="1" applyAlignment="1">
      <alignment horizontal="center"/>
    </xf>
    <xf numFmtId="0" fontId="19" fillId="6" borderId="1" xfId="0" applyFont="1" applyFill="1" applyBorder="1"/>
    <xf numFmtId="0" fontId="21" fillId="3" borderId="0" xfId="0" applyFont="1" applyFill="1" applyAlignment="1">
      <alignment horizontal="center" vertical="center"/>
    </xf>
    <xf numFmtId="0" fontId="15" fillId="6" borderId="1" xfId="0" applyFont="1" applyFill="1" applyBorder="1" applyAlignment="1">
      <alignment horizontal="center"/>
    </xf>
    <xf numFmtId="0" fontId="7" fillId="0" borderId="0" xfId="0" applyFont="1" applyAlignment="1">
      <alignment horizontal="center"/>
    </xf>
    <xf numFmtId="0" fontId="11" fillId="0" borderId="1" xfId="0" applyFont="1" applyBorder="1"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9C2B0"/>
      <rgbColor rgb="FF777777"/>
      <rgbColor rgb="FF9999FF"/>
      <rgbColor rgb="FF993366"/>
      <rgbColor rgb="FFFFF7D6"/>
      <rgbColor rgb="FFFAF5E9"/>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F2EEE3"/>
      <rgbColor rgb="FFFFFF99"/>
      <rgbColor rgb="FF99CCFF"/>
      <rgbColor rgb="FFFF99CC"/>
      <rgbColor rgb="FFCC99FF"/>
      <rgbColor rgb="FFFFCC99"/>
      <rgbColor rgb="FF3366FF"/>
      <rgbColor rgb="FF33CCCC"/>
      <rgbColor rgb="FF99CC00"/>
      <rgbColor rgb="FFFFCC00"/>
      <rgbColor rgb="FFFF9900"/>
      <rgbColor rgb="FFFF6600"/>
      <rgbColor rgb="FF666666"/>
      <rgbColor rgb="FFC9A84C"/>
      <rgbColor rgb="FF1A2744"/>
      <rgbColor rgb="FF339966"/>
      <rgbColor rgb="FF003300"/>
      <rgbColor rgb="FF222222"/>
      <rgbColor rgb="FF7B1E2E"/>
      <rgbColor rgb="FF993366"/>
      <rgbColor rgb="FF3B1F5E"/>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22"/>
  <sheetViews>
    <sheetView showGridLines="0" tabSelected="1" topLeftCell="A9" zoomScaleNormal="100" workbookViewId="0">
      <selection activeCell="B22" sqref="B22"/>
    </sheetView>
  </sheetViews>
  <sheetFormatPr defaultColWidth="8.6640625" defaultRowHeight="14.4" x14ac:dyDescent="0.3"/>
  <cols>
    <col min="1" max="1" width="3" customWidth="1"/>
    <col min="2" max="2" width="104" customWidth="1"/>
  </cols>
  <sheetData>
    <row r="2" spans="2:2" ht="27.75" customHeight="1" x14ac:dyDescent="0.4">
      <c r="B2" s="2" t="s">
        <v>0</v>
      </c>
    </row>
    <row r="3" spans="2:2" x14ac:dyDescent="0.3">
      <c r="B3" s="3" t="s">
        <v>99</v>
      </c>
    </row>
    <row r="5" spans="2:2" ht="15.6" x14ac:dyDescent="0.3">
      <c r="B5" s="4" t="s">
        <v>1</v>
      </c>
    </row>
    <row r="6" spans="2:2" ht="30" customHeight="1" x14ac:dyDescent="0.3">
      <c r="B6" s="5" t="s">
        <v>2</v>
      </c>
    </row>
    <row r="8" spans="2:2" ht="15.6" x14ac:dyDescent="0.3">
      <c r="B8" s="4" t="s">
        <v>3</v>
      </c>
    </row>
    <row r="9" spans="2:2" ht="30" customHeight="1" x14ac:dyDescent="0.3">
      <c r="B9" s="5" t="s">
        <v>4</v>
      </c>
    </row>
    <row r="10" spans="2:2" ht="30" customHeight="1" x14ac:dyDescent="0.3">
      <c r="B10" s="5" t="s">
        <v>5</v>
      </c>
    </row>
    <row r="11" spans="2:2" ht="30" customHeight="1" x14ac:dyDescent="0.3">
      <c r="B11" s="5" t="s">
        <v>6</v>
      </c>
    </row>
    <row r="13" spans="2:2" ht="15.6" x14ac:dyDescent="0.3">
      <c r="B13" s="4" t="s">
        <v>7</v>
      </c>
    </row>
    <row r="14" spans="2:2" ht="30" customHeight="1" x14ac:dyDescent="0.3">
      <c r="B14" s="5" t="s">
        <v>8</v>
      </c>
    </row>
    <row r="16" spans="2:2" ht="15.6" x14ac:dyDescent="0.3">
      <c r="B16" s="4" t="s">
        <v>9</v>
      </c>
    </row>
    <row r="17" spans="2:2" ht="30" customHeight="1" x14ac:dyDescent="0.3">
      <c r="B17" s="5" t="s">
        <v>10</v>
      </c>
    </row>
    <row r="19" spans="2:2" ht="15.6" x14ac:dyDescent="0.3">
      <c r="B19" s="4" t="s">
        <v>11</v>
      </c>
    </row>
    <row r="20" spans="2:2" x14ac:dyDescent="0.3">
      <c r="B20" s="6" t="s">
        <v>12</v>
      </c>
    </row>
    <row r="22" spans="2:2" ht="30" customHeight="1" x14ac:dyDescent="0.3">
      <c r="B22" s="5" t="s">
        <v>100</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23"/>
  <sheetViews>
    <sheetView showGridLines="0" zoomScaleNormal="100" workbookViewId="0">
      <pane ySplit="3" topLeftCell="A4" activePane="bottomLeft" state="frozen"/>
      <selection pane="bottomLeft"/>
    </sheetView>
  </sheetViews>
  <sheetFormatPr defaultColWidth="8.6640625" defaultRowHeight="14.4" x14ac:dyDescent="0.3"/>
  <cols>
    <col min="1" max="1" width="5" customWidth="1"/>
    <col min="2" max="2" width="34" customWidth="1"/>
    <col min="3" max="3" width="28" customWidth="1"/>
    <col min="4" max="4" width="16" customWidth="1"/>
    <col min="5" max="5" width="11" customWidth="1"/>
    <col min="6" max="6" width="30" customWidth="1"/>
    <col min="7" max="7" width="8" customWidth="1"/>
    <col min="8" max="9" width="12" customWidth="1"/>
    <col min="10" max="10" width="10" customWidth="1"/>
    <col min="11" max="11" width="18" hidden="1" customWidth="1"/>
  </cols>
  <sheetData>
    <row r="1" spans="1:11" ht="17.399999999999999" x14ac:dyDescent="0.3">
      <c r="A1" s="7" t="s">
        <v>13</v>
      </c>
    </row>
    <row r="2" spans="1:11" x14ac:dyDescent="0.3">
      <c r="B2" s="8" t="s">
        <v>14</v>
      </c>
    </row>
    <row r="3" spans="1:11" ht="30" customHeight="1" x14ac:dyDescent="0.3">
      <c r="A3" s="9" t="s">
        <v>15</v>
      </c>
      <c r="B3" s="9" t="s">
        <v>16</v>
      </c>
      <c r="C3" s="9" t="s">
        <v>17</v>
      </c>
      <c r="D3" s="9" t="s">
        <v>18</v>
      </c>
      <c r="E3" s="9" t="s">
        <v>19</v>
      </c>
      <c r="F3" s="9" t="s">
        <v>20</v>
      </c>
      <c r="G3" s="9" t="s">
        <v>21</v>
      </c>
      <c r="H3" s="9" t="s">
        <v>22</v>
      </c>
      <c r="I3" s="9" t="s">
        <v>23</v>
      </c>
      <c r="J3" s="9" t="s">
        <v>24</v>
      </c>
      <c r="K3" s="9" t="s">
        <v>25</v>
      </c>
    </row>
    <row r="4" spans="1:11" x14ac:dyDescent="0.3">
      <c r="A4" s="10">
        <f>IF(B4="","",COUNTA($B$4:B4))</f>
        <v>1</v>
      </c>
      <c r="B4" s="11" t="s">
        <v>26</v>
      </c>
      <c r="C4" s="11" t="s">
        <v>27</v>
      </c>
      <c r="D4" s="11" t="s">
        <v>28</v>
      </c>
      <c r="E4" s="12" t="s">
        <v>29</v>
      </c>
      <c r="F4" s="13" t="s">
        <v>30</v>
      </c>
      <c r="G4" s="12" t="s">
        <v>31</v>
      </c>
      <c r="H4" s="12"/>
      <c r="I4" s="10">
        <f>IF(OR(B4="",E4=""),"",COUNTIFS($E$4:E4,E4))</f>
        <v>1</v>
      </c>
      <c r="J4" s="14">
        <f>IF(I4="","",IF(H4&lt;&gt;"",H4,MOD(I4-1,MAX(1,Balance!$B$12))+1))</f>
        <v>1</v>
      </c>
      <c r="K4" s="10" t="str">
        <f>IF(J4="","",J4&amp;"|"&amp;E4&amp;"|"&amp;COUNTIFS($J$4:J4,J4,$E$4:E4,E4))</f>
        <v>1|21-30|1</v>
      </c>
    </row>
    <row r="5" spans="1:11" x14ac:dyDescent="0.3">
      <c r="A5" s="10" t="str">
        <f>IF(B5="","",COUNTA($B$4:B5))</f>
        <v/>
      </c>
      <c r="B5" s="11"/>
      <c r="C5" s="11"/>
      <c r="D5" s="11"/>
      <c r="E5" s="12"/>
      <c r="F5" s="13"/>
      <c r="G5" s="12"/>
      <c r="H5" s="12"/>
      <c r="I5" s="10" t="str">
        <f>IF(OR(B5="",E5=""),"",COUNTIFS($E$4:E5,E5))</f>
        <v/>
      </c>
      <c r="J5" s="14" t="str">
        <f>IF(I5="","",IF(H5&lt;&gt;"",H5,MOD(I5-1,MAX(1,Balance!$B$12))+1))</f>
        <v/>
      </c>
      <c r="K5" s="10" t="str">
        <f>IF(J5="","",J5&amp;"|"&amp;E5&amp;"|"&amp;COUNTIFS($J$4:J5,J5,$E$4:E5,E5))</f>
        <v/>
      </c>
    </row>
    <row r="6" spans="1:11" x14ac:dyDescent="0.3">
      <c r="A6" s="10" t="str">
        <f>IF(B6="","",COUNTA($B$4:B6))</f>
        <v/>
      </c>
      <c r="B6" s="11"/>
      <c r="C6" s="11"/>
      <c r="D6" s="11"/>
      <c r="E6" s="12"/>
      <c r="F6" s="13"/>
      <c r="G6" s="12"/>
      <c r="H6" s="12"/>
      <c r="I6" s="10" t="str">
        <f>IF(OR(B6="",E6=""),"",COUNTIFS($E$4:E6,E6))</f>
        <v/>
      </c>
      <c r="J6" s="14" t="str">
        <f>IF(I6="","",IF(H6&lt;&gt;"",H6,MOD(I6-1,MAX(1,Balance!$B$12))+1))</f>
        <v/>
      </c>
      <c r="K6" s="10" t="str">
        <f>IF(J6="","",J6&amp;"|"&amp;E6&amp;"|"&amp;COUNTIFS($J$4:J6,J6,$E$4:E6,E6))</f>
        <v/>
      </c>
    </row>
    <row r="7" spans="1:11" x14ac:dyDescent="0.3">
      <c r="A7" s="10" t="str">
        <f>IF(B7="","",COUNTA($B$4:B7))</f>
        <v/>
      </c>
      <c r="B7" s="11"/>
      <c r="C7" s="11"/>
      <c r="D7" s="11"/>
      <c r="E7" s="12"/>
      <c r="F7" s="13"/>
      <c r="G7" s="12"/>
      <c r="H7" s="12"/>
      <c r="I7" s="10" t="str">
        <f>IF(OR(B7="",E7=""),"",COUNTIFS($E$4:E7,E7))</f>
        <v/>
      </c>
      <c r="J7" s="14" t="str">
        <f>IF(I7="","",IF(H7&lt;&gt;"",H7,MOD(I7-1,MAX(1,Balance!$B$12))+1))</f>
        <v/>
      </c>
      <c r="K7" s="10" t="str">
        <f>IF(J7="","",J7&amp;"|"&amp;E7&amp;"|"&amp;COUNTIFS($J$4:J7,J7,$E$4:E7,E7))</f>
        <v/>
      </c>
    </row>
    <row r="8" spans="1:11" x14ac:dyDescent="0.3">
      <c r="A8" s="10" t="str">
        <f>IF(B8="","",COUNTA($B$4:B8))</f>
        <v/>
      </c>
      <c r="B8" s="11"/>
      <c r="C8" s="11"/>
      <c r="D8" s="11"/>
      <c r="E8" s="12"/>
      <c r="F8" s="13"/>
      <c r="G8" s="12"/>
      <c r="H8" s="12"/>
      <c r="I8" s="10" t="str">
        <f>IF(OR(B8="",E8=""),"",COUNTIFS($E$4:E8,E8))</f>
        <v/>
      </c>
      <c r="J8" s="14" t="str">
        <f>IF(I8="","",IF(H8&lt;&gt;"",H8,MOD(I8-1,MAX(1,Balance!$B$12))+1))</f>
        <v/>
      </c>
      <c r="K8" s="10" t="str">
        <f>IF(J8="","",J8&amp;"|"&amp;E8&amp;"|"&amp;COUNTIFS($J$4:J8,J8,$E$4:E8,E8))</f>
        <v/>
      </c>
    </row>
    <row r="9" spans="1:11" x14ac:dyDescent="0.3">
      <c r="A9" s="10" t="str">
        <f>IF(B9="","",COUNTA($B$4:B9))</f>
        <v/>
      </c>
      <c r="B9" s="11"/>
      <c r="C9" s="11"/>
      <c r="D9" s="11"/>
      <c r="E9" s="12"/>
      <c r="F9" s="13"/>
      <c r="G9" s="12"/>
      <c r="H9" s="12"/>
      <c r="I9" s="10" t="str">
        <f>IF(OR(B9="",E9=""),"",COUNTIFS($E$4:E9,E9))</f>
        <v/>
      </c>
      <c r="J9" s="14" t="str">
        <f>IF(I9="","",IF(H9&lt;&gt;"",H9,MOD(I9-1,MAX(1,Balance!$B$12))+1))</f>
        <v/>
      </c>
      <c r="K9" s="10" t="str">
        <f>IF(J9="","",J9&amp;"|"&amp;E9&amp;"|"&amp;COUNTIFS($J$4:J9,J9,$E$4:E9,E9))</f>
        <v/>
      </c>
    </row>
    <row r="10" spans="1:11" x14ac:dyDescent="0.3">
      <c r="A10" s="10" t="str">
        <f>IF(B10="","",COUNTA($B$4:B10))</f>
        <v/>
      </c>
      <c r="B10" s="11"/>
      <c r="C10" s="11"/>
      <c r="D10" s="11"/>
      <c r="E10" s="12"/>
      <c r="F10" s="13"/>
      <c r="G10" s="12"/>
      <c r="H10" s="12"/>
      <c r="I10" s="10" t="str">
        <f>IF(OR(B10="",E10=""),"",COUNTIFS($E$4:E10,E10))</f>
        <v/>
      </c>
      <c r="J10" s="14" t="str">
        <f>IF(I10="","",IF(H10&lt;&gt;"",H10,MOD(I10-1,MAX(1,Balance!$B$12))+1))</f>
        <v/>
      </c>
      <c r="K10" s="10" t="str">
        <f>IF(J10="","",J10&amp;"|"&amp;E10&amp;"|"&amp;COUNTIFS($J$4:J10,J10,$E$4:E10,E10))</f>
        <v/>
      </c>
    </row>
    <row r="11" spans="1:11" x14ac:dyDescent="0.3">
      <c r="A11" s="10" t="str">
        <f>IF(B11="","",COUNTA($B$4:B11))</f>
        <v/>
      </c>
      <c r="B11" s="11"/>
      <c r="C11" s="11"/>
      <c r="D11" s="11"/>
      <c r="E11" s="12"/>
      <c r="F11" s="13"/>
      <c r="G11" s="12"/>
      <c r="H11" s="12"/>
      <c r="I11" s="10" t="str">
        <f>IF(OR(B11="",E11=""),"",COUNTIFS($E$4:E11,E11))</f>
        <v/>
      </c>
      <c r="J11" s="14" t="str">
        <f>IF(I11="","",IF(H11&lt;&gt;"",H11,MOD(I11-1,MAX(1,Balance!$B$12))+1))</f>
        <v/>
      </c>
      <c r="K11" s="10" t="str">
        <f>IF(J11="","",J11&amp;"|"&amp;E11&amp;"|"&amp;COUNTIFS($J$4:J11,J11,$E$4:E11,E11))</f>
        <v/>
      </c>
    </row>
    <row r="12" spans="1:11" x14ac:dyDescent="0.3">
      <c r="A12" s="10" t="str">
        <f>IF(B12="","",COUNTA($B$4:B12))</f>
        <v/>
      </c>
      <c r="B12" s="11"/>
      <c r="C12" s="11"/>
      <c r="D12" s="11"/>
      <c r="E12" s="12"/>
      <c r="F12" s="13"/>
      <c r="G12" s="12"/>
      <c r="H12" s="12"/>
      <c r="I12" s="10" t="str">
        <f>IF(OR(B12="",E12=""),"",COUNTIFS($E$4:E12,E12))</f>
        <v/>
      </c>
      <c r="J12" s="14" t="str">
        <f>IF(I12="","",IF(H12&lt;&gt;"",H12,MOD(I12-1,MAX(1,Balance!$B$12))+1))</f>
        <v/>
      </c>
      <c r="K12" s="10" t="str">
        <f>IF(J12="","",J12&amp;"|"&amp;E12&amp;"|"&amp;COUNTIFS($J$4:J12,J12,$E$4:E12,E12))</f>
        <v/>
      </c>
    </row>
    <row r="13" spans="1:11" x14ac:dyDescent="0.3">
      <c r="A13" s="10" t="str">
        <f>IF(B13="","",COUNTA($B$4:B13))</f>
        <v/>
      </c>
      <c r="B13" s="11"/>
      <c r="C13" s="11"/>
      <c r="D13" s="11"/>
      <c r="E13" s="12"/>
      <c r="F13" s="13"/>
      <c r="G13" s="12"/>
      <c r="H13" s="12"/>
      <c r="I13" s="10" t="str">
        <f>IF(OR(B13="",E13=""),"",COUNTIFS($E$4:E13,E13))</f>
        <v/>
      </c>
      <c r="J13" s="14" t="str">
        <f>IF(I13="","",IF(H13&lt;&gt;"",H13,MOD(I13-1,MAX(1,Balance!$B$12))+1))</f>
        <v/>
      </c>
      <c r="K13" s="10" t="str">
        <f>IF(J13="","",J13&amp;"|"&amp;E13&amp;"|"&amp;COUNTIFS($J$4:J13,J13,$E$4:E13,E13))</f>
        <v/>
      </c>
    </row>
    <row r="14" spans="1:11" x14ac:dyDescent="0.3">
      <c r="A14" s="10" t="str">
        <f>IF(B14="","",COUNTA($B$4:B14))</f>
        <v/>
      </c>
      <c r="B14" s="11"/>
      <c r="C14" s="11"/>
      <c r="D14" s="11"/>
      <c r="E14" s="12"/>
      <c r="F14" s="13"/>
      <c r="G14" s="12"/>
      <c r="H14" s="12"/>
      <c r="I14" s="10" t="str">
        <f>IF(OR(B14="",E14=""),"",COUNTIFS($E$4:E14,E14))</f>
        <v/>
      </c>
      <c r="J14" s="14" t="str">
        <f>IF(I14="","",IF(H14&lt;&gt;"",H14,MOD(I14-1,MAX(1,Balance!$B$12))+1))</f>
        <v/>
      </c>
      <c r="K14" s="10" t="str">
        <f>IF(J14="","",J14&amp;"|"&amp;E14&amp;"|"&amp;COUNTIFS($J$4:J14,J14,$E$4:E14,E14))</f>
        <v/>
      </c>
    </row>
    <row r="15" spans="1:11" x14ac:dyDescent="0.3">
      <c r="A15" s="10" t="str">
        <f>IF(B15="","",COUNTA($B$4:B15))</f>
        <v/>
      </c>
      <c r="B15" s="11"/>
      <c r="C15" s="11"/>
      <c r="D15" s="11"/>
      <c r="E15" s="12"/>
      <c r="F15" s="13"/>
      <c r="G15" s="12"/>
      <c r="H15" s="12"/>
      <c r="I15" s="10" t="str">
        <f>IF(OR(B15="",E15=""),"",COUNTIFS($E$4:E15,E15))</f>
        <v/>
      </c>
      <c r="J15" s="14" t="str">
        <f>IF(I15="","",IF(H15&lt;&gt;"",H15,MOD(I15-1,MAX(1,Balance!$B$12))+1))</f>
        <v/>
      </c>
      <c r="K15" s="10" t="str">
        <f>IF(J15="","",J15&amp;"|"&amp;E15&amp;"|"&amp;COUNTIFS($J$4:J15,J15,$E$4:E15,E15))</f>
        <v/>
      </c>
    </row>
    <row r="16" spans="1:11" x14ac:dyDescent="0.3">
      <c r="A16" s="10" t="str">
        <f>IF(B16="","",COUNTA($B$4:B16))</f>
        <v/>
      </c>
      <c r="B16" s="11"/>
      <c r="C16" s="11"/>
      <c r="D16" s="11"/>
      <c r="E16" s="12"/>
      <c r="F16" s="13"/>
      <c r="G16" s="12"/>
      <c r="H16" s="12"/>
      <c r="I16" s="10" t="str">
        <f>IF(OR(B16="",E16=""),"",COUNTIFS($E$4:E16,E16))</f>
        <v/>
      </c>
      <c r="J16" s="14" t="str">
        <f>IF(I16="","",IF(H16&lt;&gt;"",H16,MOD(I16-1,MAX(1,Balance!$B$12))+1))</f>
        <v/>
      </c>
      <c r="K16" s="10" t="str">
        <f>IF(J16="","",J16&amp;"|"&amp;E16&amp;"|"&amp;COUNTIFS($J$4:J16,J16,$E$4:E16,E16))</f>
        <v/>
      </c>
    </row>
    <row r="17" spans="1:11" x14ac:dyDescent="0.3">
      <c r="A17" s="10" t="str">
        <f>IF(B17="","",COUNTA($B$4:B17))</f>
        <v/>
      </c>
      <c r="B17" s="11"/>
      <c r="C17" s="11"/>
      <c r="D17" s="11"/>
      <c r="E17" s="12"/>
      <c r="F17" s="13"/>
      <c r="G17" s="12"/>
      <c r="H17" s="12"/>
      <c r="I17" s="10" t="str">
        <f>IF(OR(B17="",E17=""),"",COUNTIFS($E$4:E17,E17))</f>
        <v/>
      </c>
      <c r="J17" s="14" t="str">
        <f>IF(I17="","",IF(H17&lt;&gt;"",H17,MOD(I17-1,MAX(1,Balance!$B$12))+1))</f>
        <v/>
      </c>
      <c r="K17" s="10" t="str">
        <f>IF(J17="","",J17&amp;"|"&amp;E17&amp;"|"&amp;COUNTIFS($J$4:J17,J17,$E$4:E17,E17))</f>
        <v/>
      </c>
    </row>
    <row r="18" spans="1:11" x14ac:dyDescent="0.3">
      <c r="A18" s="10" t="str">
        <f>IF(B18="","",COUNTA($B$4:B18))</f>
        <v/>
      </c>
      <c r="B18" s="11"/>
      <c r="C18" s="11"/>
      <c r="D18" s="11"/>
      <c r="E18" s="12"/>
      <c r="F18" s="13"/>
      <c r="G18" s="12"/>
      <c r="H18" s="12"/>
      <c r="I18" s="10" t="str">
        <f>IF(OR(B18="",E18=""),"",COUNTIFS($E$4:E18,E18))</f>
        <v/>
      </c>
      <c r="J18" s="14" t="str">
        <f>IF(I18="","",IF(H18&lt;&gt;"",H18,MOD(I18-1,MAX(1,Balance!$B$12))+1))</f>
        <v/>
      </c>
      <c r="K18" s="10" t="str">
        <f>IF(J18="","",J18&amp;"|"&amp;E18&amp;"|"&amp;COUNTIFS($J$4:J18,J18,$E$4:E18,E18))</f>
        <v/>
      </c>
    </row>
    <row r="19" spans="1:11" x14ac:dyDescent="0.3">
      <c r="A19" s="10" t="str">
        <f>IF(B19="","",COUNTA($B$4:B19))</f>
        <v/>
      </c>
      <c r="B19" s="11"/>
      <c r="C19" s="11"/>
      <c r="D19" s="11"/>
      <c r="E19" s="12"/>
      <c r="F19" s="13"/>
      <c r="G19" s="12"/>
      <c r="H19" s="12"/>
      <c r="I19" s="10" t="str">
        <f>IF(OR(B19="",E19=""),"",COUNTIFS($E$4:E19,E19))</f>
        <v/>
      </c>
      <c r="J19" s="14" t="str">
        <f>IF(I19="","",IF(H19&lt;&gt;"",H19,MOD(I19-1,MAX(1,Balance!$B$12))+1))</f>
        <v/>
      </c>
      <c r="K19" s="10" t="str">
        <f>IF(J19="","",J19&amp;"|"&amp;E19&amp;"|"&amp;COUNTIFS($J$4:J19,J19,$E$4:E19,E19))</f>
        <v/>
      </c>
    </row>
    <row r="20" spans="1:11" x14ac:dyDescent="0.3">
      <c r="A20" s="10" t="str">
        <f>IF(B20="","",COUNTA($B$4:B20))</f>
        <v/>
      </c>
      <c r="B20" s="11"/>
      <c r="C20" s="11"/>
      <c r="D20" s="11"/>
      <c r="E20" s="12"/>
      <c r="F20" s="13"/>
      <c r="G20" s="12"/>
      <c r="H20" s="12"/>
      <c r="I20" s="10" t="str">
        <f>IF(OR(B20="",E20=""),"",COUNTIFS($E$4:E20,E20))</f>
        <v/>
      </c>
      <c r="J20" s="14" t="str">
        <f>IF(I20="","",IF(H20&lt;&gt;"",H20,MOD(I20-1,MAX(1,Balance!$B$12))+1))</f>
        <v/>
      </c>
      <c r="K20" s="10" t="str">
        <f>IF(J20="","",J20&amp;"|"&amp;E20&amp;"|"&amp;COUNTIFS($J$4:J20,J20,$E$4:E20,E20))</f>
        <v/>
      </c>
    </row>
    <row r="21" spans="1:11" x14ac:dyDescent="0.3">
      <c r="A21" s="10" t="str">
        <f>IF(B21="","",COUNTA($B$4:B21))</f>
        <v/>
      </c>
      <c r="B21" s="11"/>
      <c r="C21" s="11"/>
      <c r="D21" s="11"/>
      <c r="E21" s="12"/>
      <c r="F21" s="13"/>
      <c r="G21" s="12"/>
      <c r="H21" s="12"/>
      <c r="I21" s="10" t="str">
        <f>IF(OR(B21="",E21=""),"",COUNTIFS($E$4:E21,E21))</f>
        <v/>
      </c>
      <c r="J21" s="14" t="str">
        <f>IF(I21="","",IF(H21&lt;&gt;"",H21,MOD(I21-1,MAX(1,Balance!$B$12))+1))</f>
        <v/>
      </c>
      <c r="K21" s="10" t="str">
        <f>IF(J21="","",J21&amp;"|"&amp;E21&amp;"|"&amp;COUNTIFS($J$4:J21,J21,$E$4:E21,E21))</f>
        <v/>
      </c>
    </row>
    <row r="22" spans="1:11" x14ac:dyDescent="0.3">
      <c r="A22" s="10" t="str">
        <f>IF(B22="","",COUNTA($B$4:B22))</f>
        <v/>
      </c>
      <c r="B22" s="11"/>
      <c r="C22" s="11"/>
      <c r="D22" s="11"/>
      <c r="E22" s="12"/>
      <c r="F22" s="13"/>
      <c r="G22" s="12"/>
      <c r="H22" s="12"/>
      <c r="I22" s="10" t="str">
        <f>IF(OR(B22="",E22=""),"",COUNTIFS($E$4:E22,E22))</f>
        <v/>
      </c>
      <c r="J22" s="14" t="str">
        <f>IF(I22="","",IF(H22&lt;&gt;"",H22,MOD(I22-1,MAX(1,Balance!$B$12))+1))</f>
        <v/>
      </c>
      <c r="K22" s="10" t="str">
        <f>IF(J22="","",J22&amp;"|"&amp;E22&amp;"|"&amp;COUNTIFS($J$4:J22,J22,$E$4:E22,E22))</f>
        <v/>
      </c>
    </row>
    <row r="23" spans="1:11" x14ac:dyDescent="0.3">
      <c r="A23" s="10" t="str">
        <f>IF(B23="","",COUNTA($B$4:B23))</f>
        <v/>
      </c>
      <c r="B23" s="11"/>
      <c r="C23" s="11"/>
      <c r="D23" s="11"/>
      <c r="E23" s="12"/>
      <c r="F23" s="13"/>
      <c r="G23" s="12"/>
      <c r="H23" s="12"/>
      <c r="I23" s="10" t="str">
        <f>IF(OR(B23="",E23=""),"",COUNTIFS($E$4:E23,E23))</f>
        <v/>
      </c>
      <c r="J23" s="14" t="str">
        <f>IF(I23="","",IF(H23&lt;&gt;"",H23,MOD(I23-1,MAX(1,Balance!$B$12))+1))</f>
        <v/>
      </c>
      <c r="K23" s="10" t="str">
        <f>IF(J23="","",J23&amp;"|"&amp;E23&amp;"|"&amp;COUNTIFS($J$4:J23,J23,$E$4:E23,E23))</f>
        <v/>
      </c>
    </row>
    <row r="24" spans="1:11" x14ac:dyDescent="0.3">
      <c r="A24" s="10" t="str">
        <f>IF(B24="","",COUNTA($B$4:B24))</f>
        <v/>
      </c>
      <c r="B24" s="11"/>
      <c r="C24" s="11"/>
      <c r="D24" s="11"/>
      <c r="E24" s="12"/>
      <c r="F24" s="13"/>
      <c r="G24" s="12"/>
      <c r="H24" s="12"/>
      <c r="I24" s="10" t="str">
        <f>IF(OR(B24="",E24=""),"",COUNTIFS($E$4:E24,E24))</f>
        <v/>
      </c>
      <c r="J24" s="14" t="str">
        <f>IF(I24="","",IF(H24&lt;&gt;"",H24,MOD(I24-1,MAX(1,Balance!$B$12))+1))</f>
        <v/>
      </c>
      <c r="K24" s="10" t="str">
        <f>IF(J24="","",J24&amp;"|"&amp;E24&amp;"|"&amp;COUNTIFS($J$4:J24,J24,$E$4:E24,E24))</f>
        <v/>
      </c>
    </row>
    <row r="25" spans="1:11" x14ac:dyDescent="0.3">
      <c r="A25" s="10" t="str">
        <f>IF(B25="","",COUNTA($B$4:B25))</f>
        <v/>
      </c>
      <c r="B25" s="11"/>
      <c r="C25" s="11"/>
      <c r="D25" s="11"/>
      <c r="E25" s="12"/>
      <c r="F25" s="13"/>
      <c r="G25" s="12"/>
      <c r="H25" s="12"/>
      <c r="I25" s="10" t="str">
        <f>IF(OR(B25="",E25=""),"",COUNTIFS($E$4:E25,E25))</f>
        <v/>
      </c>
      <c r="J25" s="14" t="str">
        <f>IF(I25="","",IF(H25&lt;&gt;"",H25,MOD(I25-1,MAX(1,Balance!$B$12))+1))</f>
        <v/>
      </c>
      <c r="K25" s="10" t="str">
        <f>IF(J25="","",J25&amp;"|"&amp;E25&amp;"|"&amp;COUNTIFS($J$4:J25,J25,$E$4:E25,E25))</f>
        <v/>
      </c>
    </row>
    <row r="26" spans="1:11" x14ac:dyDescent="0.3">
      <c r="A26" s="10" t="str">
        <f>IF(B26="","",COUNTA($B$4:B26))</f>
        <v/>
      </c>
      <c r="B26" s="11"/>
      <c r="C26" s="11"/>
      <c r="D26" s="11"/>
      <c r="E26" s="12"/>
      <c r="F26" s="13"/>
      <c r="G26" s="12"/>
      <c r="H26" s="12"/>
      <c r="I26" s="10" t="str">
        <f>IF(OR(B26="",E26=""),"",COUNTIFS($E$4:E26,E26))</f>
        <v/>
      </c>
      <c r="J26" s="14" t="str">
        <f>IF(I26="","",IF(H26&lt;&gt;"",H26,MOD(I26-1,MAX(1,Balance!$B$12))+1))</f>
        <v/>
      </c>
      <c r="K26" s="10" t="str">
        <f>IF(J26="","",J26&amp;"|"&amp;E26&amp;"|"&amp;COUNTIFS($J$4:J26,J26,$E$4:E26,E26))</f>
        <v/>
      </c>
    </row>
    <row r="27" spans="1:11" x14ac:dyDescent="0.3">
      <c r="A27" s="10" t="str">
        <f>IF(B27="","",COUNTA($B$4:B27))</f>
        <v/>
      </c>
      <c r="B27" s="11"/>
      <c r="C27" s="11"/>
      <c r="D27" s="11"/>
      <c r="E27" s="12"/>
      <c r="F27" s="13"/>
      <c r="G27" s="12"/>
      <c r="H27" s="12"/>
      <c r="I27" s="10" t="str">
        <f>IF(OR(B27="",E27=""),"",COUNTIFS($E$4:E27,E27))</f>
        <v/>
      </c>
      <c r="J27" s="14" t="str">
        <f>IF(I27="","",IF(H27&lt;&gt;"",H27,MOD(I27-1,MAX(1,Balance!$B$12))+1))</f>
        <v/>
      </c>
      <c r="K27" s="10" t="str">
        <f>IF(J27="","",J27&amp;"|"&amp;E27&amp;"|"&amp;COUNTIFS($J$4:J27,J27,$E$4:E27,E27))</f>
        <v/>
      </c>
    </row>
    <row r="28" spans="1:11" x14ac:dyDescent="0.3">
      <c r="A28" s="10" t="str">
        <f>IF(B28="","",COUNTA($B$4:B28))</f>
        <v/>
      </c>
      <c r="B28" s="11"/>
      <c r="C28" s="11"/>
      <c r="D28" s="11"/>
      <c r="E28" s="12"/>
      <c r="F28" s="13"/>
      <c r="G28" s="12"/>
      <c r="H28" s="12"/>
      <c r="I28" s="10" t="str">
        <f>IF(OR(B28="",E28=""),"",COUNTIFS($E$4:E28,E28))</f>
        <v/>
      </c>
      <c r="J28" s="14" t="str">
        <f>IF(I28="","",IF(H28&lt;&gt;"",H28,MOD(I28-1,MAX(1,Balance!$B$12))+1))</f>
        <v/>
      </c>
      <c r="K28" s="10" t="str">
        <f>IF(J28="","",J28&amp;"|"&amp;E28&amp;"|"&amp;COUNTIFS($J$4:J28,J28,$E$4:E28,E28))</f>
        <v/>
      </c>
    </row>
    <row r="29" spans="1:11" x14ac:dyDescent="0.3">
      <c r="A29" s="10" t="str">
        <f>IF(B29="","",COUNTA($B$4:B29))</f>
        <v/>
      </c>
      <c r="B29" s="11"/>
      <c r="C29" s="11"/>
      <c r="D29" s="11"/>
      <c r="E29" s="12"/>
      <c r="F29" s="13"/>
      <c r="G29" s="12"/>
      <c r="H29" s="12"/>
      <c r="I29" s="10" t="str">
        <f>IF(OR(B29="",E29=""),"",COUNTIFS($E$4:E29,E29))</f>
        <v/>
      </c>
      <c r="J29" s="14" t="str">
        <f>IF(I29="","",IF(H29&lt;&gt;"",H29,MOD(I29-1,MAX(1,Balance!$B$12))+1))</f>
        <v/>
      </c>
      <c r="K29" s="10" t="str">
        <f>IF(J29="","",J29&amp;"|"&amp;E29&amp;"|"&amp;COUNTIFS($J$4:J29,J29,$E$4:E29,E29))</f>
        <v/>
      </c>
    </row>
    <row r="30" spans="1:11" x14ac:dyDescent="0.3">
      <c r="A30" s="10" t="str">
        <f>IF(B30="","",COUNTA($B$4:B30))</f>
        <v/>
      </c>
      <c r="B30" s="11"/>
      <c r="C30" s="11"/>
      <c r="D30" s="11"/>
      <c r="E30" s="12"/>
      <c r="F30" s="13"/>
      <c r="G30" s="12"/>
      <c r="H30" s="12"/>
      <c r="I30" s="10" t="str">
        <f>IF(OR(B30="",E30=""),"",COUNTIFS($E$4:E30,E30))</f>
        <v/>
      </c>
      <c r="J30" s="14" t="str">
        <f>IF(I30="","",IF(H30&lt;&gt;"",H30,MOD(I30-1,MAX(1,Balance!$B$12))+1))</f>
        <v/>
      </c>
      <c r="K30" s="10" t="str">
        <f>IF(J30="","",J30&amp;"|"&amp;E30&amp;"|"&amp;COUNTIFS($J$4:J30,J30,$E$4:E30,E30))</f>
        <v/>
      </c>
    </row>
    <row r="31" spans="1:11" x14ac:dyDescent="0.3">
      <c r="A31" s="10" t="str">
        <f>IF(B31="","",COUNTA($B$4:B31))</f>
        <v/>
      </c>
      <c r="B31" s="11"/>
      <c r="C31" s="11"/>
      <c r="D31" s="11"/>
      <c r="E31" s="12"/>
      <c r="F31" s="13"/>
      <c r="G31" s="12"/>
      <c r="H31" s="12"/>
      <c r="I31" s="10" t="str">
        <f>IF(OR(B31="",E31=""),"",COUNTIFS($E$4:E31,E31))</f>
        <v/>
      </c>
      <c r="J31" s="14" t="str">
        <f>IF(I31="","",IF(H31&lt;&gt;"",H31,MOD(I31-1,MAX(1,Balance!$B$12))+1))</f>
        <v/>
      </c>
      <c r="K31" s="10" t="str">
        <f>IF(J31="","",J31&amp;"|"&amp;E31&amp;"|"&amp;COUNTIFS($J$4:J31,J31,$E$4:E31,E31))</f>
        <v/>
      </c>
    </row>
    <row r="32" spans="1:11" x14ac:dyDescent="0.3">
      <c r="A32" s="10" t="str">
        <f>IF(B32="","",COUNTA($B$4:B32))</f>
        <v/>
      </c>
      <c r="B32" s="11"/>
      <c r="C32" s="11"/>
      <c r="D32" s="11"/>
      <c r="E32" s="12"/>
      <c r="F32" s="13"/>
      <c r="G32" s="12"/>
      <c r="H32" s="12"/>
      <c r="I32" s="10" t="str">
        <f>IF(OR(B32="",E32=""),"",COUNTIFS($E$4:E32,E32))</f>
        <v/>
      </c>
      <c r="J32" s="14" t="str">
        <f>IF(I32="","",IF(H32&lt;&gt;"",H32,MOD(I32-1,MAX(1,Balance!$B$12))+1))</f>
        <v/>
      </c>
      <c r="K32" s="10" t="str">
        <f>IF(J32="","",J32&amp;"|"&amp;E32&amp;"|"&amp;COUNTIFS($J$4:J32,J32,$E$4:E32,E32))</f>
        <v/>
      </c>
    </row>
    <row r="33" spans="1:11" x14ac:dyDescent="0.3">
      <c r="A33" s="10" t="str">
        <f>IF(B33="","",COUNTA($B$4:B33))</f>
        <v/>
      </c>
      <c r="B33" s="11"/>
      <c r="C33" s="11"/>
      <c r="D33" s="11"/>
      <c r="E33" s="12"/>
      <c r="F33" s="13"/>
      <c r="G33" s="12"/>
      <c r="H33" s="12"/>
      <c r="I33" s="10" t="str">
        <f>IF(OR(B33="",E33=""),"",COUNTIFS($E$4:E33,E33))</f>
        <v/>
      </c>
      <c r="J33" s="14" t="str">
        <f>IF(I33="","",IF(H33&lt;&gt;"",H33,MOD(I33-1,MAX(1,Balance!$B$12))+1))</f>
        <v/>
      </c>
      <c r="K33" s="10" t="str">
        <f>IF(J33="","",J33&amp;"|"&amp;E33&amp;"|"&amp;COUNTIFS($J$4:J33,J33,$E$4:E33,E33))</f>
        <v/>
      </c>
    </row>
    <row r="34" spans="1:11" x14ac:dyDescent="0.3">
      <c r="A34" s="10" t="str">
        <f>IF(B34="","",COUNTA($B$4:B34))</f>
        <v/>
      </c>
      <c r="B34" s="11"/>
      <c r="C34" s="11"/>
      <c r="D34" s="11"/>
      <c r="E34" s="12"/>
      <c r="F34" s="13"/>
      <c r="G34" s="12"/>
      <c r="H34" s="12"/>
      <c r="I34" s="10" t="str">
        <f>IF(OR(B34="",E34=""),"",COUNTIFS($E$4:E34,E34))</f>
        <v/>
      </c>
      <c r="J34" s="14" t="str">
        <f>IF(I34="","",IF(H34&lt;&gt;"",H34,MOD(I34-1,MAX(1,Balance!$B$12))+1))</f>
        <v/>
      </c>
      <c r="K34" s="10" t="str">
        <f>IF(J34="","",J34&amp;"|"&amp;E34&amp;"|"&amp;COUNTIFS($J$4:J34,J34,$E$4:E34,E34))</f>
        <v/>
      </c>
    </row>
    <row r="35" spans="1:11" x14ac:dyDescent="0.3">
      <c r="A35" s="10" t="str">
        <f>IF(B35="","",COUNTA($B$4:B35))</f>
        <v/>
      </c>
      <c r="B35" s="11"/>
      <c r="C35" s="11"/>
      <c r="D35" s="11"/>
      <c r="E35" s="12"/>
      <c r="F35" s="13"/>
      <c r="G35" s="12"/>
      <c r="H35" s="12"/>
      <c r="I35" s="10" t="str">
        <f>IF(OR(B35="",E35=""),"",COUNTIFS($E$4:E35,E35))</f>
        <v/>
      </c>
      <c r="J35" s="14" t="str">
        <f>IF(I35="","",IF(H35&lt;&gt;"",H35,MOD(I35-1,MAX(1,Balance!$B$12))+1))</f>
        <v/>
      </c>
      <c r="K35" s="10" t="str">
        <f>IF(J35="","",J35&amp;"|"&amp;E35&amp;"|"&amp;COUNTIFS($J$4:J35,J35,$E$4:E35,E35))</f>
        <v/>
      </c>
    </row>
    <row r="36" spans="1:11" x14ac:dyDescent="0.3">
      <c r="A36" s="10" t="str">
        <f>IF(B36="","",COUNTA($B$4:B36))</f>
        <v/>
      </c>
      <c r="B36" s="11"/>
      <c r="C36" s="11"/>
      <c r="D36" s="11"/>
      <c r="E36" s="12"/>
      <c r="F36" s="13"/>
      <c r="G36" s="12"/>
      <c r="H36" s="12"/>
      <c r="I36" s="10" t="str">
        <f>IF(OR(B36="",E36=""),"",COUNTIFS($E$4:E36,E36))</f>
        <v/>
      </c>
      <c r="J36" s="14" t="str">
        <f>IF(I36="","",IF(H36&lt;&gt;"",H36,MOD(I36-1,MAX(1,Balance!$B$12))+1))</f>
        <v/>
      </c>
      <c r="K36" s="10" t="str">
        <f>IF(J36="","",J36&amp;"|"&amp;E36&amp;"|"&amp;COUNTIFS($J$4:J36,J36,$E$4:E36,E36))</f>
        <v/>
      </c>
    </row>
    <row r="37" spans="1:11" x14ac:dyDescent="0.3">
      <c r="A37" s="10" t="str">
        <f>IF(B37="","",COUNTA($B$4:B37))</f>
        <v/>
      </c>
      <c r="B37" s="11"/>
      <c r="C37" s="11"/>
      <c r="D37" s="11"/>
      <c r="E37" s="12"/>
      <c r="F37" s="13"/>
      <c r="G37" s="12"/>
      <c r="H37" s="12"/>
      <c r="I37" s="10" t="str">
        <f>IF(OR(B37="",E37=""),"",COUNTIFS($E$4:E37,E37))</f>
        <v/>
      </c>
      <c r="J37" s="14" t="str">
        <f>IF(I37="","",IF(H37&lt;&gt;"",H37,MOD(I37-1,MAX(1,Balance!$B$12))+1))</f>
        <v/>
      </c>
      <c r="K37" s="10" t="str">
        <f>IF(J37="","",J37&amp;"|"&amp;E37&amp;"|"&amp;COUNTIFS($J$4:J37,J37,$E$4:E37,E37))</f>
        <v/>
      </c>
    </row>
    <row r="38" spans="1:11" x14ac:dyDescent="0.3">
      <c r="A38" s="10" t="str">
        <f>IF(B38="","",COUNTA($B$4:B38))</f>
        <v/>
      </c>
      <c r="B38" s="11"/>
      <c r="C38" s="11"/>
      <c r="D38" s="11"/>
      <c r="E38" s="12"/>
      <c r="F38" s="13"/>
      <c r="G38" s="12"/>
      <c r="H38" s="12"/>
      <c r="I38" s="10" t="str">
        <f>IF(OR(B38="",E38=""),"",COUNTIFS($E$4:E38,E38))</f>
        <v/>
      </c>
      <c r="J38" s="14" t="str">
        <f>IF(I38="","",IF(H38&lt;&gt;"",H38,MOD(I38-1,MAX(1,Balance!$B$12))+1))</f>
        <v/>
      </c>
      <c r="K38" s="10" t="str">
        <f>IF(J38="","",J38&amp;"|"&amp;E38&amp;"|"&amp;COUNTIFS($J$4:J38,J38,$E$4:E38,E38))</f>
        <v/>
      </c>
    </row>
    <row r="39" spans="1:11" x14ac:dyDescent="0.3">
      <c r="A39" s="10" t="str">
        <f>IF(B39="","",COUNTA($B$4:B39))</f>
        <v/>
      </c>
      <c r="B39" s="11"/>
      <c r="C39" s="11"/>
      <c r="D39" s="11"/>
      <c r="E39" s="12"/>
      <c r="F39" s="13"/>
      <c r="G39" s="12"/>
      <c r="H39" s="12"/>
      <c r="I39" s="10" t="str">
        <f>IF(OR(B39="",E39=""),"",COUNTIFS($E$4:E39,E39))</f>
        <v/>
      </c>
      <c r="J39" s="14" t="str">
        <f>IF(I39="","",IF(H39&lt;&gt;"",H39,MOD(I39-1,MAX(1,Balance!$B$12))+1))</f>
        <v/>
      </c>
      <c r="K39" s="10" t="str">
        <f>IF(J39="","",J39&amp;"|"&amp;E39&amp;"|"&amp;COUNTIFS($J$4:J39,J39,$E$4:E39,E39))</f>
        <v/>
      </c>
    </row>
    <row r="40" spans="1:11" x14ac:dyDescent="0.3">
      <c r="A40" s="10" t="str">
        <f>IF(B40="","",COUNTA($B$4:B40))</f>
        <v/>
      </c>
      <c r="B40" s="11"/>
      <c r="C40" s="11"/>
      <c r="D40" s="11"/>
      <c r="E40" s="12"/>
      <c r="F40" s="13"/>
      <c r="G40" s="12"/>
      <c r="H40" s="12"/>
      <c r="I40" s="10" t="str">
        <f>IF(OR(B40="",E40=""),"",COUNTIFS($E$4:E40,E40))</f>
        <v/>
      </c>
      <c r="J40" s="14" t="str">
        <f>IF(I40="","",IF(H40&lt;&gt;"",H40,MOD(I40-1,MAX(1,Balance!$B$12))+1))</f>
        <v/>
      </c>
      <c r="K40" s="10" t="str">
        <f>IF(J40="","",J40&amp;"|"&amp;E40&amp;"|"&amp;COUNTIFS($J$4:J40,J40,$E$4:E40,E40))</f>
        <v/>
      </c>
    </row>
    <row r="41" spans="1:11" x14ac:dyDescent="0.3">
      <c r="A41" s="10" t="str">
        <f>IF(B41="","",COUNTA($B$4:B41))</f>
        <v/>
      </c>
      <c r="B41" s="11"/>
      <c r="C41" s="11"/>
      <c r="D41" s="11"/>
      <c r="E41" s="12"/>
      <c r="F41" s="13"/>
      <c r="G41" s="12"/>
      <c r="H41" s="12"/>
      <c r="I41" s="10" t="str">
        <f>IF(OR(B41="",E41=""),"",COUNTIFS($E$4:E41,E41))</f>
        <v/>
      </c>
      <c r="J41" s="14" t="str">
        <f>IF(I41="","",IF(H41&lt;&gt;"",H41,MOD(I41-1,MAX(1,Balance!$B$12))+1))</f>
        <v/>
      </c>
      <c r="K41" s="10" t="str">
        <f>IF(J41="","",J41&amp;"|"&amp;E41&amp;"|"&amp;COUNTIFS($J$4:J41,J41,$E$4:E41,E41))</f>
        <v/>
      </c>
    </row>
    <row r="42" spans="1:11" x14ac:dyDescent="0.3">
      <c r="A42" s="10" t="str">
        <f>IF(B42="","",COUNTA($B$4:B42))</f>
        <v/>
      </c>
      <c r="B42" s="11"/>
      <c r="C42" s="11"/>
      <c r="D42" s="11"/>
      <c r="E42" s="12"/>
      <c r="F42" s="13"/>
      <c r="G42" s="12"/>
      <c r="H42" s="12"/>
      <c r="I42" s="10" t="str">
        <f>IF(OR(B42="",E42=""),"",COUNTIFS($E$4:E42,E42))</f>
        <v/>
      </c>
      <c r="J42" s="14" t="str">
        <f>IF(I42="","",IF(H42&lt;&gt;"",H42,MOD(I42-1,MAX(1,Balance!$B$12))+1))</f>
        <v/>
      </c>
      <c r="K42" s="10" t="str">
        <f>IF(J42="","",J42&amp;"|"&amp;E42&amp;"|"&amp;COUNTIFS($J$4:J42,J42,$E$4:E42,E42))</f>
        <v/>
      </c>
    </row>
    <row r="43" spans="1:11" x14ac:dyDescent="0.3">
      <c r="A43" s="10" t="str">
        <f>IF(B43="","",COUNTA($B$4:B43))</f>
        <v/>
      </c>
      <c r="B43" s="11"/>
      <c r="C43" s="11"/>
      <c r="D43" s="11"/>
      <c r="E43" s="12"/>
      <c r="F43" s="13"/>
      <c r="G43" s="12"/>
      <c r="H43" s="12"/>
      <c r="I43" s="10" t="str">
        <f>IF(OR(B43="",E43=""),"",COUNTIFS($E$4:E43,E43))</f>
        <v/>
      </c>
      <c r="J43" s="14" t="str">
        <f>IF(I43="","",IF(H43&lt;&gt;"",H43,MOD(I43-1,MAX(1,Balance!$B$12))+1))</f>
        <v/>
      </c>
      <c r="K43" s="10" t="str">
        <f>IF(J43="","",J43&amp;"|"&amp;E43&amp;"|"&amp;COUNTIFS($J$4:J43,J43,$E$4:E43,E43))</f>
        <v/>
      </c>
    </row>
    <row r="44" spans="1:11" x14ac:dyDescent="0.3">
      <c r="A44" s="10" t="str">
        <f>IF(B44="","",COUNTA($B$4:B44))</f>
        <v/>
      </c>
      <c r="B44" s="11"/>
      <c r="C44" s="11"/>
      <c r="D44" s="11"/>
      <c r="E44" s="12"/>
      <c r="F44" s="13"/>
      <c r="G44" s="12"/>
      <c r="H44" s="12"/>
      <c r="I44" s="10" t="str">
        <f>IF(OR(B44="",E44=""),"",COUNTIFS($E$4:E44,E44))</f>
        <v/>
      </c>
      <c r="J44" s="14" t="str">
        <f>IF(I44="","",IF(H44&lt;&gt;"",H44,MOD(I44-1,MAX(1,Balance!$B$12))+1))</f>
        <v/>
      </c>
      <c r="K44" s="10" t="str">
        <f>IF(J44="","",J44&amp;"|"&amp;E44&amp;"|"&amp;COUNTIFS($J$4:J44,J44,$E$4:E44,E44))</f>
        <v/>
      </c>
    </row>
    <row r="45" spans="1:11" x14ac:dyDescent="0.3">
      <c r="A45" s="10" t="str">
        <f>IF(B45="","",COUNTA($B$4:B45))</f>
        <v/>
      </c>
      <c r="B45" s="11"/>
      <c r="C45" s="11"/>
      <c r="D45" s="11"/>
      <c r="E45" s="12"/>
      <c r="F45" s="13"/>
      <c r="G45" s="12"/>
      <c r="H45" s="12"/>
      <c r="I45" s="10" t="str">
        <f>IF(OR(B45="",E45=""),"",COUNTIFS($E$4:E45,E45))</f>
        <v/>
      </c>
      <c r="J45" s="14" t="str">
        <f>IF(I45="","",IF(H45&lt;&gt;"",H45,MOD(I45-1,MAX(1,Balance!$B$12))+1))</f>
        <v/>
      </c>
      <c r="K45" s="10" t="str">
        <f>IF(J45="","",J45&amp;"|"&amp;E45&amp;"|"&amp;COUNTIFS($J$4:J45,J45,$E$4:E45,E45))</f>
        <v/>
      </c>
    </row>
    <row r="46" spans="1:11" x14ac:dyDescent="0.3">
      <c r="A46" s="10" t="str">
        <f>IF(B46="","",COUNTA($B$4:B46))</f>
        <v/>
      </c>
      <c r="B46" s="11"/>
      <c r="C46" s="11"/>
      <c r="D46" s="11"/>
      <c r="E46" s="12"/>
      <c r="F46" s="13"/>
      <c r="G46" s="12"/>
      <c r="H46" s="12"/>
      <c r="I46" s="10" t="str">
        <f>IF(OR(B46="",E46=""),"",COUNTIFS($E$4:E46,E46))</f>
        <v/>
      </c>
      <c r="J46" s="14" t="str">
        <f>IF(I46="","",IF(H46&lt;&gt;"",H46,MOD(I46-1,MAX(1,Balance!$B$12))+1))</f>
        <v/>
      </c>
      <c r="K46" s="10" t="str">
        <f>IF(J46="","",J46&amp;"|"&amp;E46&amp;"|"&amp;COUNTIFS($J$4:J46,J46,$E$4:E46,E46))</f>
        <v/>
      </c>
    </row>
    <row r="47" spans="1:11" x14ac:dyDescent="0.3">
      <c r="A47" s="10" t="str">
        <f>IF(B47="","",COUNTA($B$4:B47))</f>
        <v/>
      </c>
      <c r="B47" s="11"/>
      <c r="C47" s="11"/>
      <c r="D47" s="11"/>
      <c r="E47" s="12"/>
      <c r="F47" s="13"/>
      <c r="G47" s="12"/>
      <c r="H47" s="12"/>
      <c r="I47" s="10" t="str">
        <f>IF(OR(B47="",E47=""),"",COUNTIFS($E$4:E47,E47))</f>
        <v/>
      </c>
      <c r="J47" s="14" t="str">
        <f>IF(I47="","",IF(H47&lt;&gt;"",H47,MOD(I47-1,MAX(1,Balance!$B$12))+1))</f>
        <v/>
      </c>
      <c r="K47" s="10" t="str">
        <f>IF(J47="","",J47&amp;"|"&amp;E47&amp;"|"&amp;COUNTIFS($J$4:J47,J47,$E$4:E47,E47))</f>
        <v/>
      </c>
    </row>
    <row r="48" spans="1:11" x14ac:dyDescent="0.3">
      <c r="A48" s="10" t="str">
        <f>IF(B48="","",COUNTA($B$4:B48))</f>
        <v/>
      </c>
      <c r="B48" s="11"/>
      <c r="C48" s="11"/>
      <c r="D48" s="11"/>
      <c r="E48" s="12"/>
      <c r="F48" s="13"/>
      <c r="G48" s="12"/>
      <c r="H48" s="12"/>
      <c r="I48" s="10" t="str">
        <f>IF(OR(B48="",E48=""),"",COUNTIFS($E$4:E48,E48))</f>
        <v/>
      </c>
      <c r="J48" s="14" t="str">
        <f>IF(I48="","",IF(H48&lt;&gt;"",H48,MOD(I48-1,MAX(1,Balance!$B$12))+1))</f>
        <v/>
      </c>
      <c r="K48" s="10" t="str">
        <f>IF(J48="","",J48&amp;"|"&amp;E48&amp;"|"&amp;COUNTIFS($J$4:J48,J48,$E$4:E48,E48))</f>
        <v/>
      </c>
    </row>
    <row r="49" spans="1:11" x14ac:dyDescent="0.3">
      <c r="A49" s="10" t="str">
        <f>IF(B49="","",COUNTA($B$4:B49))</f>
        <v/>
      </c>
      <c r="B49" s="11"/>
      <c r="C49" s="11"/>
      <c r="D49" s="11"/>
      <c r="E49" s="12"/>
      <c r="F49" s="13"/>
      <c r="G49" s="12"/>
      <c r="H49" s="12"/>
      <c r="I49" s="10" t="str">
        <f>IF(OR(B49="",E49=""),"",COUNTIFS($E$4:E49,E49))</f>
        <v/>
      </c>
      <c r="J49" s="14" t="str">
        <f>IF(I49="","",IF(H49&lt;&gt;"",H49,MOD(I49-1,MAX(1,Balance!$B$12))+1))</f>
        <v/>
      </c>
      <c r="K49" s="10" t="str">
        <f>IF(J49="","",J49&amp;"|"&amp;E49&amp;"|"&amp;COUNTIFS($J$4:J49,J49,$E$4:E49,E49))</f>
        <v/>
      </c>
    </row>
    <row r="50" spans="1:11" x14ac:dyDescent="0.3">
      <c r="A50" s="10" t="str">
        <f>IF(B50="","",COUNTA($B$4:B50))</f>
        <v/>
      </c>
      <c r="B50" s="11"/>
      <c r="C50" s="11"/>
      <c r="D50" s="11"/>
      <c r="E50" s="12"/>
      <c r="F50" s="13"/>
      <c r="G50" s="12"/>
      <c r="H50" s="12"/>
      <c r="I50" s="10" t="str">
        <f>IF(OR(B50="",E50=""),"",COUNTIFS($E$4:E50,E50))</f>
        <v/>
      </c>
      <c r="J50" s="14" t="str">
        <f>IF(I50="","",IF(H50&lt;&gt;"",H50,MOD(I50-1,MAX(1,Balance!$B$12))+1))</f>
        <v/>
      </c>
      <c r="K50" s="10" t="str">
        <f>IF(J50="","",J50&amp;"|"&amp;E50&amp;"|"&amp;COUNTIFS($J$4:J50,J50,$E$4:E50,E50))</f>
        <v/>
      </c>
    </row>
    <row r="51" spans="1:11" x14ac:dyDescent="0.3">
      <c r="A51" s="10" t="str">
        <f>IF(B51="","",COUNTA($B$4:B51))</f>
        <v/>
      </c>
      <c r="B51" s="11"/>
      <c r="C51" s="11"/>
      <c r="D51" s="11"/>
      <c r="E51" s="12"/>
      <c r="F51" s="13"/>
      <c r="G51" s="12"/>
      <c r="H51" s="12"/>
      <c r="I51" s="10" t="str">
        <f>IF(OR(B51="",E51=""),"",COUNTIFS($E$4:E51,E51))</f>
        <v/>
      </c>
      <c r="J51" s="14" t="str">
        <f>IF(I51="","",IF(H51&lt;&gt;"",H51,MOD(I51-1,MAX(1,Balance!$B$12))+1))</f>
        <v/>
      </c>
      <c r="K51" s="10" t="str">
        <f>IF(J51="","",J51&amp;"|"&amp;E51&amp;"|"&amp;COUNTIFS($J$4:J51,J51,$E$4:E51,E51))</f>
        <v/>
      </c>
    </row>
    <row r="52" spans="1:11" x14ac:dyDescent="0.3">
      <c r="A52" s="10" t="str">
        <f>IF(B52="","",COUNTA($B$4:B52))</f>
        <v/>
      </c>
      <c r="B52" s="11"/>
      <c r="C52" s="11"/>
      <c r="D52" s="11"/>
      <c r="E52" s="12"/>
      <c r="F52" s="13"/>
      <c r="G52" s="12"/>
      <c r="H52" s="12"/>
      <c r="I52" s="10" t="str">
        <f>IF(OR(B52="",E52=""),"",COUNTIFS($E$4:E52,E52))</f>
        <v/>
      </c>
      <c r="J52" s="14" t="str">
        <f>IF(I52="","",IF(H52&lt;&gt;"",H52,MOD(I52-1,MAX(1,Balance!$B$12))+1))</f>
        <v/>
      </c>
      <c r="K52" s="10" t="str">
        <f>IF(J52="","",J52&amp;"|"&amp;E52&amp;"|"&amp;COUNTIFS($J$4:J52,J52,$E$4:E52,E52))</f>
        <v/>
      </c>
    </row>
    <row r="53" spans="1:11" x14ac:dyDescent="0.3">
      <c r="A53" s="10" t="str">
        <f>IF(B53="","",COUNTA($B$4:B53))</f>
        <v/>
      </c>
      <c r="B53" s="11"/>
      <c r="C53" s="11"/>
      <c r="D53" s="11"/>
      <c r="E53" s="12"/>
      <c r="F53" s="13"/>
      <c r="G53" s="12"/>
      <c r="H53" s="12"/>
      <c r="I53" s="10" t="str">
        <f>IF(OR(B53="",E53=""),"",COUNTIFS($E$4:E53,E53))</f>
        <v/>
      </c>
      <c r="J53" s="14" t="str">
        <f>IF(I53="","",IF(H53&lt;&gt;"",H53,MOD(I53-1,MAX(1,Balance!$B$12))+1))</f>
        <v/>
      </c>
      <c r="K53" s="10" t="str">
        <f>IF(J53="","",J53&amp;"|"&amp;E53&amp;"|"&amp;COUNTIFS($J$4:J53,J53,$E$4:E53,E53))</f>
        <v/>
      </c>
    </row>
    <row r="54" spans="1:11" x14ac:dyDescent="0.3">
      <c r="A54" s="10" t="str">
        <f>IF(B54="","",COUNTA($B$4:B54))</f>
        <v/>
      </c>
      <c r="B54" s="11"/>
      <c r="C54" s="11"/>
      <c r="D54" s="11"/>
      <c r="E54" s="12"/>
      <c r="F54" s="13"/>
      <c r="G54" s="12"/>
      <c r="H54" s="12"/>
      <c r="I54" s="10" t="str">
        <f>IF(OR(B54="",E54=""),"",COUNTIFS($E$4:E54,E54))</f>
        <v/>
      </c>
      <c r="J54" s="14" t="str">
        <f>IF(I54="","",IF(H54&lt;&gt;"",H54,MOD(I54-1,MAX(1,Balance!$B$12))+1))</f>
        <v/>
      </c>
      <c r="K54" s="10" t="str">
        <f>IF(J54="","",J54&amp;"|"&amp;E54&amp;"|"&amp;COUNTIFS($J$4:J54,J54,$E$4:E54,E54))</f>
        <v/>
      </c>
    </row>
    <row r="55" spans="1:11" x14ac:dyDescent="0.3">
      <c r="A55" s="10" t="str">
        <f>IF(B55="","",COUNTA($B$4:B55))</f>
        <v/>
      </c>
      <c r="B55" s="11"/>
      <c r="C55" s="11"/>
      <c r="D55" s="11"/>
      <c r="E55" s="12"/>
      <c r="F55" s="13"/>
      <c r="G55" s="12"/>
      <c r="H55" s="12"/>
      <c r="I55" s="10" t="str">
        <f>IF(OR(B55="",E55=""),"",COUNTIFS($E$4:E55,E55))</f>
        <v/>
      </c>
      <c r="J55" s="14" t="str">
        <f>IF(I55="","",IF(H55&lt;&gt;"",H55,MOD(I55-1,MAX(1,Balance!$B$12))+1))</f>
        <v/>
      </c>
      <c r="K55" s="10" t="str">
        <f>IF(J55="","",J55&amp;"|"&amp;E55&amp;"|"&amp;COUNTIFS($J$4:J55,J55,$E$4:E55,E55))</f>
        <v/>
      </c>
    </row>
    <row r="56" spans="1:11" x14ac:dyDescent="0.3">
      <c r="A56" s="10" t="str">
        <f>IF(B56="","",COUNTA($B$4:B56))</f>
        <v/>
      </c>
      <c r="B56" s="11"/>
      <c r="C56" s="11"/>
      <c r="D56" s="11"/>
      <c r="E56" s="12"/>
      <c r="F56" s="13"/>
      <c r="G56" s="12"/>
      <c r="H56" s="12"/>
      <c r="I56" s="10" t="str">
        <f>IF(OR(B56="",E56=""),"",COUNTIFS($E$4:E56,E56))</f>
        <v/>
      </c>
      <c r="J56" s="14" t="str">
        <f>IF(I56="","",IF(H56&lt;&gt;"",H56,MOD(I56-1,MAX(1,Balance!$B$12))+1))</f>
        <v/>
      </c>
      <c r="K56" s="10" t="str">
        <f>IF(J56="","",J56&amp;"|"&amp;E56&amp;"|"&amp;COUNTIFS($J$4:J56,J56,$E$4:E56,E56))</f>
        <v/>
      </c>
    </row>
    <row r="57" spans="1:11" x14ac:dyDescent="0.3">
      <c r="A57" s="10" t="str">
        <f>IF(B57="","",COUNTA($B$4:B57))</f>
        <v/>
      </c>
      <c r="B57" s="11"/>
      <c r="C57" s="11"/>
      <c r="D57" s="11"/>
      <c r="E57" s="12"/>
      <c r="F57" s="13"/>
      <c r="G57" s="12"/>
      <c r="H57" s="12"/>
      <c r="I57" s="10" t="str">
        <f>IF(OR(B57="",E57=""),"",COUNTIFS($E$4:E57,E57))</f>
        <v/>
      </c>
      <c r="J57" s="14" t="str">
        <f>IF(I57="","",IF(H57&lt;&gt;"",H57,MOD(I57-1,MAX(1,Balance!$B$12))+1))</f>
        <v/>
      </c>
      <c r="K57" s="10" t="str">
        <f>IF(J57="","",J57&amp;"|"&amp;E57&amp;"|"&amp;COUNTIFS($J$4:J57,J57,$E$4:E57,E57))</f>
        <v/>
      </c>
    </row>
    <row r="58" spans="1:11" x14ac:dyDescent="0.3">
      <c r="A58" s="10" t="str">
        <f>IF(B58="","",COUNTA($B$4:B58))</f>
        <v/>
      </c>
      <c r="B58" s="11"/>
      <c r="C58" s="11"/>
      <c r="D58" s="11"/>
      <c r="E58" s="12"/>
      <c r="F58" s="13"/>
      <c r="G58" s="12"/>
      <c r="H58" s="12"/>
      <c r="I58" s="10" t="str">
        <f>IF(OR(B58="",E58=""),"",COUNTIFS($E$4:E58,E58))</f>
        <v/>
      </c>
      <c r="J58" s="14" t="str">
        <f>IF(I58="","",IF(H58&lt;&gt;"",H58,MOD(I58-1,MAX(1,Balance!$B$12))+1))</f>
        <v/>
      </c>
      <c r="K58" s="10" t="str">
        <f>IF(J58="","",J58&amp;"|"&amp;E58&amp;"|"&amp;COUNTIFS($J$4:J58,J58,$E$4:E58,E58))</f>
        <v/>
      </c>
    </row>
    <row r="59" spans="1:11" x14ac:dyDescent="0.3">
      <c r="A59" s="10" t="str">
        <f>IF(B59="","",COUNTA($B$4:B59))</f>
        <v/>
      </c>
      <c r="B59" s="11"/>
      <c r="C59" s="11"/>
      <c r="D59" s="11"/>
      <c r="E59" s="12"/>
      <c r="F59" s="13"/>
      <c r="G59" s="12"/>
      <c r="H59" s="12"/>
      <c r="I59" s="10" t="str">
        <f>IF(OR(B59="",E59=""),"",COUNTIFS($E$4:E59,E59))</f>
        <v/>
      </c>
      <c r="J59" s="14" t="str">
        <f>IF(I59="","",IF(H59&lt;&gt;"",H59,MOD(I59-1,MAX(1,Balance!$B$12))+1))</f>
        <v/>
      </c>
      <c r="K59" s="10" t="str">
        <f>IF(J59="","",J59&amp;"|"&amp;E59&amp;"|"&amp;COUNTIFS($J$4:J59,J59,$E$4:E59,E59))</f>
        <v/>
      </c>
    </row>
    <row r="60" spans="1:11" x14ac:dyDescent="0.3">
      <c r="A60" s="10" t="str">
        <f>IF(B60="","",COUNTA($B$4:B60))</f>
        <v/>
      </c>
      <c r="B60" s="11"/>
      <c r="C60" s="11"/>
      <c r="D60" s="11"/>
      <c r="E60" s="12"/>
      <c r="F60" s="13"/>
      <c r="G60" s="12"/>
      <c r="H60" s="12"/>
      <c r="I60" s="10" t="str">
        <f>IF(OR(B60="",E60=""),"",COUNTIFS($E$4:E60,E60))</f>
        <v/>
      </c>
      <c r="J60" s="14" t="str">
        <f>IF(I60="","",IF(H60&lt;&gt;"",H60,MOD(I60-1,MAX(1,Balance!$B$12))+1))</f>
        <v/>
      </c>
      <c r="K60" s="10" t="str">
        <f>IF(J60="","",J60&amp;"|"&amp;E60&amp;"|"&amp;COUNTIFS($J$4:J60,J60,$E$4:E60,E60))</f>
        <v/>
      </c>
    </row>
    <row r="61" spans="1:11" x14ac:dyDescent="0.3">
      <c r="A61" s="10" t="str">
        <f>IF(B61="","",COUNTA($B$4:B61))</f>
        <v/>
      </c>
      <c r="B61" s="11"/>
      <c r="C61" s="11"/>
      <c r="D61" s="11"/>
      <c r="E61" s="12"/>
      <c r="F61" s="13"/>
      <c r="G61" s="12"/>
      <c r="H61" s="12"/>
      <c r="I61" s="10" t="str">
        <f>IF(OR(B61="",E61=""),"",COUNTIFS($E$4:E61,E61))</f>
        <v/>
      </c>
      <c r="J61" s="14" t="str">
        <f>IF(I61="","",IF(H61&lt;&gt;"",H61,MOD(I61-1,MAX(1,Balance!$B$12))+1))</f>
        <v/>
      </c>
      <c r="K61" s="10" t="str">
        <f>IF(J61="","",J61&amp;"|"&amp;E61&amp;"|"&amp;COUNTIFS($J$4:J61,J61,$E$4:E61,E61))</f>
        <v/>
      </c>
    </row>
    <row r="62" spans="1:11" x14ac:dyDescent="0.3">
      <c r="A62" s="10" t="str">
        <f>IF(B62="","",COUNTA($B$4:B62))</f>
        <v/>
      </c>
      <c r="B62" s="11"/>
      <c r="C62" s="11"/>
      <c r="D62" s="11"/>
      <c r="E62" s="12"/>
      <c r="F62" s="13"/>
      <c r="G62" s="12"/>
      <c r="H62" s="12"/>
      <c r="I62" s="10" t="str">
        <f>IF(OR(B62="",E62=""),"",COUNTIFS($E$4:E62,E62))</f>
        <v/>
      </c>
      <c r="J62" s="14" t="str">
        <f>IF(I62="","",IF(H62&lt;&gt;"",H62,MOD(I62-1,MAX(1,Balance!$B$12))+1))</f>
        <v/>
      </c>
      <c r="K62" s="10" t="str">
        <f>IF(J62="","",J62&amp;"|"&amp;E62&amp;"|"&amp;COUNTIFS($J$4:J62,J62,$E$4:E62,E62))</f>
        <v/>
      </c>
    </row>
    <row r="63" spans="1:11" x14ac:dyDescent="0.3">
      <c r="A63" s="10" t="str">
        <f>IF(B63="","",COUNTA($B$4:B63))</f>
        <v/>
      </c>
      <c r="B63" s="11"/>
      <c r="C63" s="11"/>
      <c r="D63" s="11"/>
      <c r="E63" s="12"/>
      <c r="F63" s="13"/>
      <c r="G63" s="12"/>
      <c r="H63" s="12"/>
      <c r="I63" s="10" t="str">
        <f>IF(OR(B63="",E63=""),"",COUNTIFS($E$4:E63,E63))</f>
        <v/>
      </c>
      <c r="J63" s="14" t="str">
        <f>IF(I63="","",IF(H63&lt;&gt;"",H63,MOD(I63-1,MAX(1,Balance!$B$12))+1))</f>
        <v/>
      </c>
      <c r="K63" s="10" t="str">
        <f>IF(J63="","",J63&amp;"|"&amp;E63&amp;"|"&amp;COUNTIFS($J$4:J63,J63,$E$4:E63,E63))</f>
        <v/>
      </c>
    </row>
    <row r="64" spans="1:11" x14ac:dyDescent="0.3">
      <c r="A64" s="10" t="str">
        <f>IF(B64="","",COUNTA($B$4:B64))</f>
        <v/>
      </c>
      <c r="B64" s="11"/>
      <c r="C64" s="11"/>
      <c r="D64" s="11"/>
      <c r="E64" s="12"/>
      <c r="F64" s="13"/>
      <c r="G64" s="12"/>
      <c r="H64" s="12"/>
      <c r="I64" s="10" t="str">
        <f>IF(OR(B64="",E64=""),"",COUNTIFS($E$4:E64,E64))</f>
        <v/>
      </c>
      <c r="J64" s="14" t="str">
        <f>IF(I64="","",IF(H64&lt;&gt;"",H64,MOD(I64-1,MAX(1,Balance!$B$12))+1))</f>
        <v/>
      </c>
      <c r="K64" s="10" t="str">
        <f>IF(J64="","",J64&amp;"|"&amp;E64&amp;"|"&amp;COUNTIFS($J$4:J64,J64,$E$4:E64,E64))</f>
        <v/>
      </c>
    </row>
    <row r="65" spans="1:11" x14ac:dyDescent="0.3">
      <c r="A65" s="10" t="str">
        <f>IF(B65="","",COUNTA($B$4:B65))</f>
        <v/>
      </c>
      <c r="B65" s="11"/>
      <c r="C65" s="11"/>
      <c r="D65" s="11"/>
      <c r="E65" s="12"/>
      <c r="F65" s="13"/>
      <c r="G65" s="12"/>
      <c r="H65" s="12"/>
      <c r="I65" s="10" t="str">
        <f>IF(OR(B65="",E65=""),"",COUNTIFS($E$4:E65,E65))</f>
        <v/>
      </c>
      <c r="J65" s="14" t="str">
        <f>IF(I65="","",IF(H65&lt;&gt;"",H65,MOD(I65-1,MAX(1,Balance!$B$12))+1))</f>
        <v/>
      </c>
      <c r="K65" s="10" t="str">
        <f>IF(J65="","",J65&amp;"|"&amp;E65&amp;"|"&amp;COUNTIFS($J$4:J65,J65,$E$4:E65,E65))</f>
        <v/>
      </c>
    </row>
    <row r="66" spans="1:11" x14ac:dyDescent="0.3">
      <c r="A66" s="10" t="str">
        <f>IF(B66="","",COUNTA($B$4:B66))</f>
        <v/>
      </c>
      <c r="B66" s="11"/>
      <c r="C66" s="11"/>
      <c r="D66" s="11"/>
      <c r="E66" s="12"/>
      <c r="F66" s="13"/>
      <c r="G66" s="12"/>
      <c r="H66" s="12"/>
      <c r="I66" s="10" t="str">
        <f>IF(OR(B66="",E66=""),"",COUNTIFS($E$4:E66,E66))</f>
        <v/>
      </c>
      <c r="J66" s="14" t="str">
        <f>IF(I66="","",IF(H66&lt;&gt;"",H66,MOD(I66-1,MAX(1,Balance!$B$12))+1))</f>
        <v/>
      </c>
      <c r="K66" s="10" t="str">
        <f>IF(J66="","",J66&amp;"|"&amp;E66&amp;"|"&amp;COUNTIFS($J$4:J66,J66,$E$4:E66,E66))</f>
        <v/>
      </c>
    </row>
    <row r="67" spans="1:11" x14ac:dyDescent="0.3">
      <c r="A67" s="10" t="str">
        <f>IF(B67="","",COUNTA($B$4:B67))</f>
        <v/>
      </c>
      <c r="B67" s="11"/>
      <c r="C67" s="11"/>
      <c r="D67" s="11"/>
      <c r="E67" s="12"/>
      <c r="F67" s="13"/>
      <c r="G67" s="12"/>
      <c r="H67" s="12"/>
      <c r="I67" s="10" t="str">
        <f>IF(OR(B67="",E67=""),"",COUNTIFS($E$4:E67,E67))</f>
        <v/>
      </c>
      <c r="J67" s="14" t="str">
        <f>IF(I67="","",IF(H67&lt;&gt;"",H67,MOD(I67-1,MAX(1,Balance!$B$12))+1))</f>
        <v/>
      </c>
      <c r="K67" s="10" t="str">
        <f>IF(J67="","",J67&amp;"|"&amp;E67&amp;"|"&amp;COUNTIFS($J$4:J67,J67,$E$4:E67,E67))</f>
        <v/>
      </c>
    </row>
    <row r="68" spans="1:11" x14ac:dyDescent="0.3">
      <c r="A68" s="10" t="str">
        <f>IF(B68="","",COUNTA($B$4:B68))</f>
        <v/>
      </c>
      <c r="B68" s="11"/>
      <c r="C68" s="11"/>
      <c r="D68" s="11"/>
      <c r="E68" s="12"/>
      <c r="F68" s="13"/>
      <c r="G68" s="12"/>
      <c r="H68" s="12"/>
      <c r="I68" s="10" t="str">
        <f>IF(OR(B68="",E68=""),"",COUNTIFS($E$4:E68,E68))</f>
        <v/>
      </c>
      <c r="J68" s="14" t="str">
        <f>IF(I68="","",IF(H68&lt;&gt;"",H68,MOD(I68-1,MAX(1,Balance!$B$12))+1))</f>
        <v/>
      </c>
      <c r="K68" s="10" t="str">
        <f>IF(J68="","",J68&amp;"|"&amp;E68&amp;"|"&amp;COUNTIFS($J$4:J68,J68,$E$4:E68,E68))</f>
        <v/>
      </c>
    </row>
    <row r="69" spans="1:11" x14ac:dyDescent="0.3">
      <c r="A69" s="10" t="str">
        <f>IF(B69="","",COUNTA($B$4:B69))</f>
        <v/>
      </c>
      <c r="B69" s="11"/>
      <c r="C69" s="11"/>
      <c r="D69" s="11"/>
      <c r="E69" s="12"/>
      <c r="F69" s="13"/>
      <c r="G69" s="12"/>
      <c r="H69" s="12"/>
      <c r="I69" s="10" t="str">
        <f>IF(OR(B69="",E69=""),"",COUNTIFS($E$4:E69,E69))</f>
        <v/>
      </c>
      <c r="J69" s="14" t="str">
        <f>IF(I69="","",IF(H69&lt;&gt;"",H69,MOD(I69-1,MAX(1,Balance!$B$12))+1))</f>
        <v/>
      </c>
      <c r="K69" s="10" t="str">
        <f>IF(J69="","",J69&amp;"|"&amp;E69&amp;"|"&amp;COUNTIFS($J$4:J69,J69,$E$4:E69,E69))</f>
        <v/>
      </c>
    </row>
    <row r="70" spans="1:11" x14ac:dyDescent="0.3">
      <c r="A70" s="10" t="str">
        <f>IF(B70="","",COUNTA($B$4:B70))</f>
        <v/>
      </c>
      <c r="B70" s="11"/>
      <c r="C70" s="11"/>
      <c r="D70" s="11"/>
      <c r="E70" s="12"/>
      <c r="F70" s="13"/>
      <c r="G70" s="12"/>
      <c r="H70" s="12"/>
      <c r="I70" s="10" t="str">
        <f>IF(OR(B70="",E70=""),"",COUNTIFS($E$4:E70,E70))</f>
        <v/>
      </c>
      <c r="J70" s="14" t="str">
        <f>IF(I70="","",IF(H70&lt;&gt;"",H70,MOD(I70-1,MAX(1,Balance!$B$12))+1))</f>
        <v/>
      </c>
      <c r="K70" s="10" t="str">
        <f>IF(J70="","",J70&amp;"|"&amp;E70&amp;"|"&amp;COUNTIFS($J$4:J70,J70,$E$4:E70,E70))</f>
        <v/>
      </c>
    </row>
    <row r="71" spans="1:11" x14ac:dyDescent="0.3">
      <c r="A71" s="10" t="str">
        <f>IF(B71="","",COUNTA($B$4:B71))</f>
        <v/>
      </c>
      <c r="B71" s="11"/>
      <c r="C71" s="11"/>
      <c r="D71" s="11"/>
      <c r="E71" s="12"/>
      <c r="F71" s="13"/>
      <c r="G71" s="12"/>
      <c r="H71" s="12"/>
      <c r="I71" s="10" t="str">
        <f>IF(OR(B71="",E71=""),"",COUNTIFS($E$4:E71,E71))</f>
        <v/>
      </c>
      <c r="J71" s="14" t="str">
        <f>IF(I71="","",IF(H71&lt;&gt;"",H71,MOD(I71-1,MAX(1,Balance!$B$12))+1))</f>
        <v/>
      </c>
      <c r="K71" s="10" t="str">
        <f>IF(J71="","",J71&amp;"|"&amp;E71&amp;"|"&amp;COUNTIFS($J$4:J71,J71,$E$4:E71,E71))</f>
        <v/>
      </c>
    </row>
    <row r="72" spans="1:11" x14ac:dyDescent="0.3">
      <c r="A72" s="10" t="str">
        <f>IF(B72="","",COUNTA($B$4:B72))</f>
        <v/>
      </c>
      <c r="B72" s="11"/>
      <c r="C72" s="11"/>
      <c r="D72" s="11"/>
      <c r="E72" s="12"/>
      <c r="F72" s="13"/>
      <c r="G72" s="12"/>
      <c r="H72" s="12"/>
      <c r="I72" s="10" t="str">
        <f>IF(OR(B72="",E72=""),"",COUNTIFS($E$4:E72,E72))</f>
        <v/>
      </c>
      <c r="J72" s="14" t="str">
        <f>IF(I72="","",IF(H72&lt;&gt;"",H72,MOD(I72-1,MAX(1,Balance!$B$12))+1))</f>
        <v/>
      </c>
      <c r="K72" s="10" t="str">
        <f>IF(J72="","",J72&amp;"|"&amp;E72&amp;"|"&amp;COUNTIFS($J$4:J72,J72,$E$4:E72,E72))</f>
        <v/>
      </c>
    </row>
    <row r="73" spans="1:11" x14ac:dyDescent="0.3">
      <c r="A73" s="10" t="str">
        <f>IF(B73="","",COUNTA($B$4:B73))</f>
        <v/>
      </c>
      <c r="B73" s="11"/>
      <c r="C73" s="11"/>
      <c r="D73" s="11"/>
      <c r="E73" s="12"/>
      <c r="F73" s="13"/>
      <c r="G73" s="12"/>
      <c r="H73" s="12"/>
      <c r="I73" s="10" t="str">
        <f>IF(OR(B73="",E73=""),"",COUNTIFS($E$4:E73,E73))</f>
        <v/>
      </c>
      <c r="J73" s="14" t="str">
        <f>IF(I73="","",IF(H73&lt;&gt;"",H73,MOD(I73-1,MAX(1,Balance!$B$12))+1))</f>
        <v/>
      </c>
      <c r="K73" s="10" t="str">
        <f>IF(J73="","",J73&amp;"|"&amp;E73&amp;"|"&amp;COUNTIFS($J$4:J73,J73,$E$4:E73,E73))</f>
        <v/>
      </c>
    </row>
    <row r="74" spans="1:11" x14ac:dyDescent="0.3">
      <c r="A74" s="10" t="str">
        <f>IF(B74="","",COUNTA($B$4:B74))</f>
        <v/>
      </c>
      <c r="B74" s="11"/>
      <c r="C74" s="11"/>
      <c r="D74" s="11"/>
      <c r="E74" s="12"/>
      <c r="F74" s="13"/>
      <c r="G74" s="12"/>
      <c r="H74" s="12"/>
      <c r="I74" s="10" t="str">
        <f>IF(OR(B74="",E74=""),"",COUNTIFS($E$4:E74,E74))</f>
        <v/>
      </c>
      <c r="J74" s="14" t="str">
        <f>IF(I74="","",IF(H74&lt;&gt;"",H74,MOD(I74-1,MAX(1,Balance!$B$12))+1))</f>
        <v/>
      </c>
      <c r="K74" s="10" t="str">
        <f>IF(J74="","",J74&amp;"|"&amp;E74&amp;"|"&amp;COUNTIFS($J$4:J74,J74,$E$4:E74,E74))</f>
        <v/>
      </c>
    </row>
    <row r="75" spans="1:11" x14ac:dyDescent="0.3">
      <c r="A75" s="10" t="str">
        <f>IF(B75="","",COUNTA($B$4:B75))</f>
        <v/>
      </c>
      <c r="B75" s="11"/>
      <c r="C75" s="11"/>
      <c r="D75" s="11"/>
      <c r="E75" s="12"/>
      <c r="F75" s="13"/>
      <c r="G75" s="12"/>
      <c r="H75" s="12"/>
      <c r="I75" s="10" t="str">
        <f>IF(OR(B75="",E75=""),"",COUNTIFS($E$4:E75,E75))</f>
        <v/>
      </c>
      <c r="J75" s="14" t="str">
        <f>IF(I75="","",IF(H75&lt;&gt;"",H75,MOD(I75-1,MAX(1,Balance!$B$12))+1))</f>
        <v/>
      </c>
      <c r="K75" s="10" t="str">
        <f>IF(J75="","",J75&amp;"|"&amp;E75&amp;"|"&amp;COUNTIFS($J$4:J75,J75,$E$4:E75,E75))</f>
        <v/>
      </c>
    </row>
    <row r="76" spans="1:11" x14ac:dyDescent="0.3">
      <c r="A76" s="10" t="str">
        <f>IF(B76="","",COUNTA($B$4:B76))</f>
        <v/>
      </c>
      <c r="B76" s="11"/>
      <c r="C76" s="11"/>
      <c r="D76" s="11"/>
      <c r="E76" s="12"/>
      <c r="F76" s="13"/>
      <c r="G76" s="12"/>
      <c r="H76" s="12"/>
      <c r="I76" s="10" t="str">
        <f>IF(OR(B76="",E76=""),"",COUNTIFS($E$4:E76,E76))</f>
        <v/>
      </c>
      <c r="J76" s="14" t="str">
        <f>IF(I76="","",IF(H76&lt;&gt;"",H76,MOD(I76-1,MAX(1,Balance!$B$12))+1))</f>
        <v/>
      </c>
      <c r="K76" s="10" t="str">
        <f>IF(J76="","",J76&amp;"|"&amp;E76&amp;"|"&amp;COUNTIFS($J$4:J76,J76,$E$4:E76,E76))</f>
        <v/>
      </c>
    </row>
    <row r="77" spans="1:11" x14ac:dyDescent="0.3">
      <c r="A77" s="10" t="str">
        <f>IF(B77="","",COUNTA($B$4:B77))</f>
        <v/>
      </c>
      <c r="B77" s="11"/>
      <c r="C77" s="11"/>
      <c r="D77" s="11"/>
      <c r="E77" s="12"/>
      <c r="F77" s="13"/>
      <c r="G77" s="12"/>
      <c r="H77" s="12"/>
      <c r="I77" s="10" t="str">
        <f>IF(OR(B77="",E77=""),"",COUNTIFS($E$4:E77,E77))</f>
        <v/>
      </c>
      <c r="J77" s="14" t="str">
        <f>IF(I77="","",IF(H77&lt;&gt;"",H77,MOD(I77-1,MAX(1,Balance!$B$12))+1))</f>
        <v/>
      </c>
      <c r="K77" s="10" t="str">
        <f>IF(J77="","",J77&amp;"|"&amp;E77&amp;"|"&amp;COUNTIFS($J$4:J77,J77,$E$4:E77,E77))</f>
        <v/>
      </c>
    </row>
    <row r="78" spans="1:11" x14ac:dyDescent="0.3">
      <c r="A78" s="10" t="str">
        <f>IF(B78="","",COUNTA($B$4:B78))</f>
        <v/>
      </c>
      <c r="B78" s="11"/>
      <c r="C78" s="11"/>
      <c r="D78" s="11"/>
      <c r="E78" s="12"/>
      <c r="F78" s="13"/>
      <c r="G78" s="12"/>
      <c r="H78" s="12"/>
      <c r="I78" s="10" t="str">
        <f>IF(OR(B78="",E78=""),"",COUNTIFS($E$4:E78,E78))</f>
        <v/>
      </c>
      <c r="J78" s="14" t="str">
        <f>IF(I78="","",IF(H78&lt;&gt;"",H78,MOD(I78-1,MAX(1,Balance!$B$12))+1))</f>
        <v/>
      </c>
      <c r="K78" s="10" t="str">
        <f>IF(J78="","",J78&amp;"|"&amp;E78&amp;"|"&amp;COUNTIFS($J$4:J78,J78,$E$4:E78,E78))</f>
        <v/>
      </c>
    </row>
    <row r="79" spans="1:11" x14ac:dyDescent="0.3">
      <c r="A79" s="10" t="str">
        <f>IF(B79="","",COUNTA($B$4:B79))</f>
        <v/>
      </c>
      <c r="B79" s="11"/>
      <c r="C79" s="11"/>
      <c r="D79" s="11"/>
      <c r="E79" s="12"/>
      <c r="F79" s="13"/>
      <c r="G79" s="12"/>
      <c r="H79" s="12"/>
      <c r="I79" s="10" t="str">
        <f>IF(OR(B79="",E79=""),"",COUNTIFS($E$4:E79,E79))</f>
        <v/>
      </c>
      <c r="J79" s="14" t="str">
        <f>IF(I79="","",IF(H79&lt;&gt;"",H79,MOD(I79-1,MAX(1,Balance!$B$12))+1))</f>
        <v/>
      </c>
      <c r="K79" s="10" t="str">
        <f>IF(J79="","",J79&amp;"|"&amp;E79&amp;"|"&amp;COUNTIFS($J$4:J79,J79,$E$4:E79,E79))</f>
        <v/>
      </c>
    </row>
    <row r="80" spans="1:11" x14ac:dyDescent="0.3">
      <c r="A80" s="10" t="str">
        <f>IF(B80="","",COUNTA($B$4:B80))</f>
        <v/>
      </c>
      <c r="B80" s="11"/>
      <c r="C80" s="11"/>
      <c r="D80" s="11"/>
      <c r="E80" s="12"/>
      <c r="F80" s="13"/>
      <c r="G80" s="12"/>
      <c r="H80" s="12"/>
      <c r="I80" s="10" t="str">
        <f>IF(OR(B80="",E80=""),"",COUNTIFS($E$4:E80,E80))</f>
        <v/>
      </c>
      <c r="J80" s="14" t="str">
        <f>IF(I80="","",IF(H80&lt;&gt;"",H80,MOD(I80-1,MAX(1,Balance!$B$12))+1))</f>
        <v/>
      </c>
      <c r="K80" s="10" t="str">
        <f>IF(J80="","",J80&amp;"|"&amp;E80&amp;"|"&amp;COUNTIFS($J$4:J80,J80,$E$4:E80,E80))</f>
        <v/>
      </c>
    </row>
    <row r="81" spans="1:11" x14ac:dyDescent="0.3">
      <c r="A81" s="10" t="str">
        <f>IF(B81="","",COUNTA($B$4:B81))</f>
        <v/>
      </c>
      <c r="B81" s="11"/>
      <c r="C81" s="11"/>
      <c r="D81" s="11"/>
      <c r="E81" s="12"/>
      <c r="F81" s="13"/>
      <c r="G81" s="12"/>
      <c r="H81" s="12"/>
      <c r="I81" s="10" t="str">
        <f>IF(OR(B81="",E81=""),"",COUNTIFS($E$4:E81,E81))</f>
        <v/>
      </c>
      <c r="J81" s="14" t="str">
        <f>IF(I81="","",IF(H81&lt;&gt;"",H81,MOD(I81-1,MAX(1,Balance!$B$12))+1))</f>
        <v/>
      </c>
      <c r="K81" s="10" t="str">
        <f>IF(J81="","",J81&amp;"|"&amp;E81&amp;"|"&amp;COUNTIFS($J$4:J81,J81,$E$4:E81,E81))</f>
        <v/>
      </c>
    </row>
    <row r="82" spans="1:11" x14ac:dyDescent="0.3">
      <c r="A82" s="10" t="str">
        <f>IF(B82="","",COUNTA($B$4:B82))</f>
        <v/>
      </c>
      <c r="B82" s="11"/>
      <c r="C82" s="11"/>
      <c r="D82" s="11"/>
      <c r="E82" s="12"/>
      <c r="F82" s="13"/>
      <c r="G82" s="12"/>
      <c r="H82" s="12"/>
      <c r="I82" s="10" t="str">
        <f>IF(OR(B82="",E82=""),"",COUNTIFS($E$4:E82,E82))</f>
        <v/>
      </c>
      <c r="J82" s="14" t="str">
        <f>IF(I82="","",IF(H82&lt;&gt;"",H82,MOD(I82-1,MAX(1,Balance!$B$12))+1))</f>
        <v/>
      </c>
      <c r="K82" s="10" t="str">
        <f>IF(J82="","",J82&amp;"|"&amp;E82&amp;"|"&amp;COUNTIFS($J$4:J82,J82,$E$4:E82,E82))</f>
        <v/>
      </c>
    </row>
    <row r="83" spans="1:11" x14ac:dyDescent="0.3">
      <c r="A83" s="10" t="str">
        <f>IF(B83="","",COUNTA($B$4:B83))</f>
        <v/>
      </c>
      <c r="B83" s="11"/>
      <c r="C83" s="11"/>
      <c r="D83" s="11"/>
      <c r="E83" s="12"/>
      <c r="F83" s="13"/>
      <c r="G83" s="12"/>
      <c r="H83" s="12"/>
      <c r="I83" s="10" t="str">
        <f>IF(OR(B83="",E83=""),"",COUNTIFS($E$4:E83,E83))</f>
        <v/>
      </c>
      <c r="J83" s="14" t="str">
        <f>IF(I83="","",IF(H83&lt;&gt;"",H83,MOD(I83-1,MAX(1,Balance!$B$12))+1))</f>
        <v/>
      </c>
      <c r="K83" s="10" t="str">
        <f>IF(J83="","",J83&amp;"|"&amp;E83&amp;"|"&amp;COUNTIFS($J$4:J83,J83,$E$4:E83,E83))</f>
        <v/>
      </c>
    </row>
    <row r="84" spans="1:11" x14ac:dyDescent="0.3">
      <c r="A84" s="10" t="str">
        <f>IF(B84="","",COUNTA($B$4:B84))</f>
        <v/>
      </c>
      <c r="B84" s="11"/>
      <c r="C84" s="11"/>
      <c r="D84" s="11"/>
      <c r="E84" s="12"/>
      <c r="F84" s="13"/>
      <c r="G84" s="12"/>
      <c r="H84" s="12"/>
      <c r="I84" s="10" t="str">
        <f>IF(OR(B84="",E84=""),"",COUNTIFS($E$4:E84,E84))</f>
        <v/>
      </c>
      <c r="J84" s="14" t="str">
        <f>IF(I84="","",IF(H84&lt;&gt;"",H84,MOD(I84-1,MAX(1,Balance!$B$12))+1))</f>
        <v/>
      </c>
      <c r="K84" s="10" t="str">
        <f>IF(J84="","",J84&amp;"|"&amp;E84&amp;"|"&amp;COUNTIFS($J$4:J84,J84,$E$4:E84,E84))</f>
        <v/>
      </c>
    </row>
    <row r="85" spans="1:11" x14ac:dyDescent="0.3">
      <c r="A85" s="10" t="str">
        <f>IF(B85="","",COUNTA($B$4:B85))</f>
        <v/>
      </c>
      <c r="B85" s="11"/>
      <c r="C85" s="11"/>
      <c r="D85" s="11"/>
      <c r="E85" s="12"/>
      <c r="F85" s="13"/>
      <c r="G85" s="12"/>
      <c r="H85" s="12"/>
      <c r="I85" s="10" t="str">
        <f>IF(OR(B85="",E85=""),"",COUNTIFS($E$4:E85,E85))</f>
        <v/>
      </c>
      <c r="J85" s="14" t="str">
        <f>IF(I85="","",IF(H85&lt;&gt;"",H85,MOD(I85-1,MAX(1,Balance!$B$12))+1))</f>
        <v/>
      </c>
      <c r="K85" s="10" t="str">
        <f>IF(J85="","",J85&amp;"|"&amp;E85&amp;"|"&amp;COUNTIFS($J$4:J85,J85,$E$4:E85,E85))</f>
        <v/>
      </c>
    </row>
    <row r="86" spans="1:11" x14ac:dyDescent="0.3">
      <c r="A86" s="10" t="str">
        <f>IF(B86="","",COUNTA($B$4:B86))</f>
        <v/>
      </c>
      <c r="B86" s="11"/>
      <c r="C86" s="11"/>
      <c r="D86" s="11"/>
      <c r="E86" s="12"/>
      <c r="F86" s="13"/>
      <c r="G86" s="12"/>
      <c r="H86" s="12"/>
      <c r="I86" s="10" t="str">
        <f>IF(OR(B86="",E86=""),"",COUNTIFS($E$4:E86,E86))</f>
        <v/>
      </c>
      <c r="J86" s="14" t="str">
        <f>IF(I86="","",IF(H86&lt;&gt;"",H86,MOD(I86-1,MAX(1,Balance!$B$12))+1))</f>
        <v/>
      </c>
      <c r="K86" s="10" t="str">
        <f>IF(J86="","",J86&amp;"|"&amp;E86&amp;"|"&amp;COUNTIFS($J$4:J86,J86,$E$4:E86,E86))</f>
        <v/>
      </c>
    </row>
    <row r="87" spans="1:11" x14ac:dyDescent="0.3">
      <c r="A87" s="10" t="str">
        <f>IF(B87="","",COUNTA($B$4:B87))</f>
        <v/>
      </c>
      <c r="B87" s="11"/>
      <c r="C87" s="11"/>
      <c r="D87" s="11"/>
      <c r="E87" s="12"/>
      <c r="F87" s="13"/>
      <c r="G87" s="12"/>
      <c r="H87" s="12"/>
      <c r="I87" s="10" t="str">
        <f>IF(OR(B87="",E87=""),"",COUNTIFS($E$4:E87,E87))</f>
        <v/>
      </c>
      <c r="J87" s="14" t="str">
        <f>IF(I87="","",IF(H87&lt;&gt;"",H87,MOD(I87-1,MAX(1,Balance!$B$12))+1))</f>
        <v/>
      </c>
      <c r="K87" s="10" t="str">
        <f>IF(J87="","",J87&amp;"|"&amp;E87&amp;"|"&amp;COUNTIFS($J$4:J87,J87,$E$4:E87,E87))</f>
        <v/>
      </c>
    </row>
    <row r="88" spans="1:11" x14ac:dyDescent="0.3">
      <c r="A88" s="10" t="str">
        <f>IF(B88="","",COUNTA($B$4:B88))</f>
        <v/>
      </c>
      <c r="B88" s="11"/>
      <c r="C88" s="11"/>
      <c r="D88" s="11"/>
      <c r="E88" s="12"/>
      <c r="F88" s="13"/>
      <c r="G88" s="12"/>
      <c r="H88" s="12"/>
      <c r="I88" s="10" t="str">
        <f>IF(OR(B88="",E88=""),"",COUNTIFS($E$4:E88,E88))</f>
        <v/>
      </c>
      <c r="J88" s="14" t="str">
        <f>IF(I88="","",IF(H88&lt;&gt;"",H88,MOD(I88-1,MAX(1,Balance!$B$12))+1))</f>
        <v/>
      </c>
      <c r="K88" s="10" t="str">
        <f>IF(J88="","",J88&amp;"|"&amp;E88&amp;"|"&amp;COUNTIFS($J$4:J88,J88,$E$4:E88,E88))</f>
        <v/>
      </c>
    </row>
    <row r="89" spans="1:11" x14ac:dyDescent="0.3">
      <c r="A89" s="10" t="str">
        <f>IF(B89="","",COUNTA($B$4:B89))</f>
        <v/>
      </c>
      <c r="B89" s="11"/>
      <c r="C89" s="11"/>
      <c r="D89" s="11"/>
      <c r="E89" s="12"/>
      <c r="F89" s="13"/>
      <c r="G89" s="12"/>
      <c r="H89" s="12"/>
      <c r="I89" s="10" t="str">
        <f>IF(OR(B89="",E89=""),"",COUNTIFS($E$4:E89,E89))</f>
        <v/>
      </c>
      <c r="J89" s="14" t="str">
        <f>IF(I89="","",IF(H89&lt;&gt;"",H89,MOD(I89-1,MAX(1,Balance!$B$12))+1))</f>
        <v/>
      </c>
      <c r="K89" s="10" t="str">
        <f>IF(J89="","",J89&amp;"|"&amp;E89&amp;"|"&amp;COUNTIFS($J$4:J89,J89,$E$4:E89,E89))</f>
        <v/>
      </c>
    </row>
    <row r="90" spans="1:11" x14ac:dyDescent="0.3">
      <c r="A90" s="10" t="str">
        <f>IF(B90="","",COUNTA($B$4:B90))</f>
        <v/>
      </c>
      <c r="B90" s="11"/>
      <c r="C90" s="11"/>
      <c r="D90" s="11"/>
      <c r="E90" s="12"/>
      <c r="F90" s="13"/>
      <c r="G90" s="12"/>
      <c r="H90" s="12"/>
      <c r="I90" s="10" t="str">
        <f>IF(OR(B90="",E90=""),"",COUNTIFS($E$4:E90,E90))</f>
        <v/>
      </c>
      <c r="J90" s="14" t="str">
        <f>IF(I90="","",IF(H90&lt;&gt;"",H90,MOD(I90-1,MAX(1,Balance!$B$12))+1))</f>
        <v/>
      </c>
      <c r="K90" s="10" t="str">
        <f>IF(J90="","",J90&amp;"|"&amp;E90&amp;"|"&amp;COUNTIFS($J$4:J90,J90,$E$4:E90,E90))</f>
        <v/>
      </c>
    </row>
    <row r="91" spans="1:11" x14ac:dyDescent="0.3">
      <c r="A91" s="10" t="str">
        <f>IF(B91="","",COUNTA($B$4:B91))</f>
        <v/>
      </c>
      <c r="B91" s="11"/>
      <c r="C91" s="11"/>
      <c r="D91" s="11"/>
      <c r="E91" s="12"/>
      <c r="F91" s="13"/>
      <c r="G91" s="12"/>
      <c r="H91" s="12"/>
      <c r="I91" s="10" t="str">
        <f>IF(OR(B91="",E91=""),"",COUNTIFS($E$4:E91,E91))</f>
        <v/>
      </c>
      <c r="J91" s="14" t="str">
        <f>IF(I91="","",IF(H91&lt;&gt;"",H91,MOD(I91-1,MAX(1,Balance!$B$12))+1))</f>
        <v/>
      </c>
      <c r="K91" s="10" t="str">
        <f>IF(J91="","",J91&amp;"|"&amp;E91&amp;"|"&amp;COUNTIFS($J$4:J91,J91,$E$4:E91,E91))</f>
        <v/>
      </c>
    </row>
    <row r="92" spans="1:11" x14ac:dyDescent="0.3">
      <c r="A92" s="10" t="str">
        <f>IF(B92="","",COUNTA($B$4:B92))</f>
        <v/>
      </c>
      <c r="B92" s="11"/>
      <c r="C92" s="11"/>
      <c r="D92" s="11"/>
      <c r="E92" s="12"/>
      <c r="F92" s="13"/>
      <c r="G92" s="12"/>
      <c r="H92" s="12"/>
      <c r="I92" s="10" t="str">
        <f>IF(OR(B92="",E92=""),"",COUNTIFS($E$4:E92,E92))</f>
        <v/>
      </c>
      <c r="J92" s="14" t="str">
        <f>IF(I92="","",IF(H92&lt;&gt;"",H92,MOD(I92-1,MAX(1,Balance!$B$12))+1))</f>
        <v/>
      </c>
      <c r="K92" s="10" t="str">
        <f>IF(J92="","",J92&amp;"|"&amp;E92&amp;"|"&amp;COUNTIFS($J$4:J92,J92,$E$4:E92,E92))</f>
        <v/>
      </c>
    </row>
    <row r="93" spans="1:11" x14ac:dyDescent="0.3">
      <c r="A93" s="10" t="str">
        <f>IF(B93="","",COUNTA($B$4:B93))</f>
        <v/>
      </c>
      <c r="B93" s="11"/>
      <c r="C93" s="11"/>
      <c r="D93" s="11"/>
      <c r="E93" s="12"/>
      <c r="F93" s="13"/>
      <c r="G93" s="12"/>
      <c r="H93" s="12"/>
      <c r="I93" s="10" t="str">
        <f>IF(OR(B93="",E93=""),"",COUNTIFS($E$4:E93,E93))</f>
        <v/>
      </c>
      <c r="J93" s="14" t="str">
        <f>IF(I93="","",IF(H93&lt;&gt;"",H93,MOD(I93-1,MAX(1,Balance!$B$12))+1))</f>
        <v/>
      </c>
      <c r="K93" s="10" t="str">
        <f>IF(J93="","",J93&amp;"|"&amp;E93&amp;"|"&amp;COUNTIFS($J$4:J93,J93,$E$4:E93,E93))</f>
        <v/>
      </c>
    </row>
    <row r="94" spans="1:11" x14ac:dyDescent="0.3">
      <c r="A94" s="10" t="str">
        <f>IF(B94="","",COUNTA($B$4:B94))</f>
        <v/>
      </c>
      <c r="B94" s="11"/>
      <c r="C94" s="11"/>
      <c r="D94" s="11"/>
      <c r="E94" s="12"/>
      <c r="F94" s="13"/>
      <c r="G94" s="12"/>
      <c r="H94" s="12"/>
      <c r="I94" s="10" t="str">
        <f>IF(OR(B94="",E94=""),"",COUNTIFS($E$4:E94,E94))</f>
        <v/>
      </c>
      <c r="J94" s="14" t="str">
        <f>IF(I94="","",IF(H94&lt;&gt;"",H94,MOD(I94-1,MAX(1,Balance!$B$12))+1))</f>
        <v/>
      </c>
      <c r="K94" s="10" t="str">
        <f>IF(J94="","",J94&amp;"|"&amp;E94&amp;"|"&amp;COUNTIFS($J$4:J94,J94,$E$4:E94,E94))</f>
        <v/>
      </c>
    </row>
    <row r="95" spans="1:11" x14ac:dyDescent="0.3">
      <c r="A95" s="10" t="str">
        <f>IF(B95="","",COUNTA($B$4:B95))</f>
        <v/>
      </c>
      <c r="B95" s="11"/>
      <c r="C95" s="11"/>
      <c r="D95" s="11"/>
      <c r="E95" s="12"/>
      <c r="F95" s="13"/>
      <c r="G95" s="12"/>
      <c r="H95" s="12"/>
      <c r="I95" s="10" t="str">
        <f>IF(OR(B95="",E95=""),"",COUNTIFS($E$4:E95,E95))</f>
        <v/>
      </c>
      <c r="J95" s="14" t="str">
        <f>IF(I95="","",IF(H95&lt;&gt;"",H95,MOD(I95-1,MAX(1,Balance!$B$12))+1))</f>
        <v/>
      </c>
      <c r="K95" s="10" t="str">
        <f>IF(J95="","",J95&amp;"|"&amp;E95&amp;"|"&amp;COUNTIFS($J$4:J95,J95,$E$4:E95,E95))</f>
        <v/>
      </c>
    </row>
    <row r="96" spans="1:11" x14ac:dyDescent="0.3">
      <c r="A96" s="10" t="str">
        <f>IF(B96="","",COUNTA($B$4:B96))</f>
        <v/>
      </c>
      <c r="B96" s="11"/>
      <c r="C96" s="11"/>
      <c r="D96" s="11"/>
      <c r="E96" s="12"/>
      <c r="F96" s="13"/>
      <c r="G96" s="12"/>
      <c r="H96" s="12"/>
      <c r="I96" s="10" t="str">
        <f>IF(OR(B96="",E96=""),"",COUNTIFS($E$4:E96,E96))</f>
        <v/>
      </c>
      <c r="J96" s="14" t="str">
        <f>IF(I96="","",IF(H96&lt;&gt;"",H96,MOD(I96-1,MAX(1,Balance!$B$12))+1))</f>
        <v/>
      </c>
      <c r="K96" s="10" t="str">
        <f>IF(J96="","",J96&amp;"|"&amp;E96&amp;"|"&amp;COUNTIFS($J$4:J96,J96,$E$4:E96,E96))</f>
        <v/>
      </c>
    </row>
    <row r="97" spans="1:11" x14ac:dyDescent="0.3">
      <c r="A97" s="10" t="str">
        <f>IF(B97="","",COUNTA($B$4:B97))</f>
        <v/>
      </c>
      <c r="B97" s="11"/>
      <c r="C97" s="11"/>
      <c r="D97" s="11"/>
      <c r="E97" s="12"/>
      <c r="F97" s="13"/>
      <c r="G97" s="12"/>
      <c r="H97" s="12"/>
      <c r="I97" s="10" t="str">
        <f>IF(OR(B97="",E97=""),"",COUNTIFS($E$4:E97,E97))</f>
        <v/>
      </c>
      <c r="J97" s="14" t="str">
        <f>IF(I97="","",IF(H97&lt;&gt;"",H97,MOD(I97-1,MAX(1,Balance!$B$12))+1))</f>
        <v/>
      </c>
      <c r="K97" s="10" t="str">
        <f>IF(J97="","",J97&amp;"|"&amp;E97&amp;"|"&amp;COUNTIFS($J$4:J97,J97,$E$4:E97,E97))</f>
        <v/>
      </c>
    </row>
    <row r="98" spans="1:11" x14ac:dyDescent="0.3">
      <c r="A98" s="10" t="str">
        <f>IF(B98="","",COUNTA($B$4:B98))</f>
        <v/>
      </c>
      <c r="B98" s="11"/>
      <c r="C98" s="11"/>
      <c r="D98" s="11"/>
      <c r="E98" s="12"/>
      <c r="F98" s="13"/>
      <c r="G98" s="12"/>
      <c r="H98" s="12"/>
      <c r="I98" s="10" t="str">
        <f>IF(OR(B98="",E98=""),"",COUNTIFS($E$4:E98,E98))</f>
        <v/>
      </c>
      <c r="J98" s="14" t="str">
        <f>IF(I98="","",IF(H98&lt;&gt;"",H98,MOD(I98-1,MAX(1,Balance!$B$12))+1))</f>
        <v/>
      </c>
      <c r="K98" s="10" t="str">
        <f>IF(J98="","",J98&amp;"|"&amp;E98&amp;"|"&amp;COUNTIFS($J$4:J98,J98,$E$4:E98,E98))</f>
        <v/>
      </c>
    </row>
    <row r="99" spans="1:11" x14ac:dyDescent="0.3">
      <c r="A99" s="10" t="str">
        <f>IF(B99="","",COUNTA($B$4:B99))</f>
        <v/>
      </c>
      <c r="B99" s="11"/>
      <c r="C99" s="11"/>
      <c r="D99" s="11"/>
      <c r="E99" s="12"/>
      <c r="F99" s="13"/>
      <c r="G99" s="12"/>
      <c r="H99" s="12"/>
      <c r="I99" s="10" t="str">
        <f>IF(OR(B99="",E99=""),"",COUNTIFS($E$4:E99,E99))</f>
        <v/>
      </c>
      <c r="J99" s="14" t="str">
        <f>IF(I99="","",IF(H99&lt;&gt;"",H99,MOD(I99-1,MAX(1,Balance!$B$12))+1))</f>
        <v/>
      </c>
      <c r="K99" s="10" t="str">
        <f>IF(J99="","",J99&amp;"|"&amp;E99&amp;"|"&amp;COUNTIFS($J$4:J99,J99,$E$4:E99,E99))</f>
        <v/>
      </c>
    </row>
    <row r="100" spans="1:11" x14ac:dyDescent="0.3">
      <c r="A100" s="10" t="str">
        <f>IF(B100="","",COUNTA($B$4:B100))</f>
        <v/>
      </c>
      <c r="B100" s="11"/>
      <c r="C100" s="11"/>
      <c r="D100" s="11"/>
      <c r="E100" s="12"/>
      <c r="F100" s="13"/>
      <c r="G100" s="12"/>
      <c r="H100" s="12"/>
      <c r="I100" s="10" t="str">
        <f>IF(OR(B100="",E100=""),"",COUNTIFS($E$4:E100,E100))</f>
        <v/>
      </c>
      <c r="J100" s="14" t="str">
        <f>IF(I100="","",IF(H100&lt;&gt;"",H100,MOD(I100-1,MAX(1,Balance!$B$12))+1))</f>
        <v/>
      </c>
      <c r="K100" s="10" t="str">
        <f>IF(J100="","",J100&amp;"|"&amp;E100&amp;"|"&amp;COUNTIFS($J$4:J100,J100,$E$4:E100,E100))</f>
        <v/>
      </c>
    </row>
    <row r="101" spans="1:11" x14ac:dyDescent="0.3">
      <c r="A101" s="10" t="str">
        <f>IF(B101="","",COUNTA($B$4:B101))</f>
        <v/>
      </c>
      <c r="B101" s="11"/>
      <c r="C101" s="11"/>
      <c r="D101" s="11"/>
      <c r="E101" s="12"/>
      <c r="F101" s="13"/>
      <c r="G101" s="12"/>
      <c r="H101" s="12"/>
      <c r="I101" s="10" t="str">
        <f>IF(OR(B101="",E101=""),"",COUNTIFS($E$4:E101,E101))</f>
        <v/>
      </c>
      <c r="J101" s="14" t="str">
        <f>IF(I101="","",IF(H101&lt;&gt;"",H101,MOD(I101-1,MAX(1,Balance!$B$12))+1))</f>
        <v/>
      </c>
      <c r="K101" s="10" t="str">
        <f>IF(J101="","",J101&amp;"|"&amp;E101&amp;"|"&amp;COUNTIFS($J$4:J101,J101,$E$4:E101,E101))</f>
        <v/>
      </c>
    </row>
    <row r="102" spans="1:11" x14ac:dyDescent="0.3">
      <c r="A102" s="10" t="str">
        <f>IF(B102="","",COUNTA($B$4:B102))</f>
        <v/>
      </c>
      <c r="B102" s="11"/>
      <c r="C102" s="11"/>
      <c r="D102" s="11"/>
      <c r="E102" s="12"/>
      <c r="F102" s="13"/>
      <c r="G102" s="12"/>
      <c r="H102" s="12"/>
      <c r="I102" s="10" t="str">
        <f>IF(OR(B102="",E102=""),"",COUNTIFS($E$4:E102,E102))</f>
        <v/>
      </c>
      <c r="J102" s="14" t="str">
        <f>IF(I102="","",IF(H102&lt;&gt;"",H102,MOD(I102-1,MAX(1,Balance!$B$12))+1))</f>
        <v/>
      </c>
      <c r="K102" s="10" t="str">
        <f>IF(J102="","",J102&amp;"|"&amp;E102&amp;"|"&amp;COUNTIFS($J$4:J102,J102,$E$4:E102,E102))</f>
        <v/>
      </c>
    </row>
    <row r="103" spans="1:11" x14ac:dyDescent="0.3">
      <c r="A103" s="10" t="str">
        <f>IF(B103="","",COUNTA($B$4:B103))</f>
        <v/>
      </c>
      <c r="B103" s="11"/>
      <c r="C103" s="11"/>
      <c r="D103" s="11"/>
      <c r="E103" s="12"/>
      <c r="F103" s="13"/>
      <c r="G103" s="12"/>
      <c r="H103" s="12"/>
      <c r="I103" s="10" t="str">
        <f>IF(OR(B103="",E103=""),"",COUNTIFS($E$4:E103,E103))</f>
        <v/>
      </c>
      <c r="J103" s="14" t="str">
        <f>IF(I103="","",IF(H103&lt;&gt;"",H103,MOD(I103-1,MAX(1,Balance!$B$12))+1))</f>
        <v/>
      </c>
      <c r="K103" s="10" t="str">
        <f>IF(J103="","",J103&amp;"|"&amp;E103&amp;"|"&amp;COUNTIFS($J$4:J103,J103,$E$4:E103,E103))</f>
        <v/>
      </c>
    </row>
    <row r="104" spans="1:11" x14ac:dyDescent="0.3">
      <c r="A104" s="10" t="str">
        <f>IF(B104="","",COUNTA($B$4:B104))</f>
        <v/>
      </c>
      <c r="B104" s="11"/>
      <c r="C104" s="11"/>
      <c r="D104" s="11"/>
      <c r="E104" s="12"/>
      <c r="F104" s="13"/>
      <c r="G104" s="12"/>
      <c r="H104" s="12"/>
      <c r="I104" s="10" t="str">
        <f>IF(OR(B104="",E104=""),"",COUNTIFS($E$4:E104,E104))</f>
        <v/>
      </c>
      <c r="J104" s="14" t="str">
        <f>IF(I104="","",IF(H104&lt;&gt;"",H104,MOD(I104-1,MAX(1,Balance!$B$12))+1))</f>
        <v/>
      </c>
      <c r="K104" s="10" t="str">
        <f>IF(J104="","",J104&amp;"|"&amp;E104&amp;"|"&amp;COUNTIFS($J$4:J104,J104,$E$4:E104,E104))</f>
        <v/>
      </c>
    </row>
    <row r="105" spans="1:11" x14ac:dyDescent="0.3">
      <c r="A105" s="10" t="str">
        <f>IF(B105="","",COUNTA($B$4:B105))</f>
        <v/>
      </c>
      <c r="B105" s="11"/>
      <c r="C105" s="11"/>
      <c r="D105" s="11"/>
      <c r="E105" s="12"/>
      <c r="F105" s="13"/>
      <c r="G105" s="12"/>
      <c r="H105" s="12"/>
      <c r="I105" s="10" t="str">
        <f>IF(OR(B105="",E105=""),"",COUNTIFS($E$4:E105,E105))</f>
        <v/>
      </c>
      <c r="J105" s="14" t="str">
        <f>IF(I105="","",IF(H105&lt;&gt;"",H105,MOD(I105-1,MAX(1,Balance!$B$12))+1))</f>
        <v/>
      </c>
      <c r="K105" s="10" t="str">
        <f>IF(J105="","",J105&amp;"|"&amp;E105&amp;"|"&amp;COUNTIFS($J$4:J105,J105,$E$4:E105,E105))</f>
        <v/>
      </c>
    </row>
    <row r="106" spans="1:11" x14ac:dyDescent="0.3">
      <c r="A106" s="10" t="str">
        <f>IF(B106="","",COUNTA($B$4:B106))</f>
        <v/>
      </c>
      <c r="B106" s="11"/>
      <c r="C106" s="11"/>
      <c r="D106" s="11"/>
      <c r="E106" s="12"/>
      <c r="F106" s="13"/>
      <c r="G106" s="12"/>
      <c r="H106" s="12"/>
      <c r="I106" s="10" t="str">
        <f>IF(OR(B106="",E106=""),"",COUNTIFS($E$4:E106,E106))</f>
        <v/>
      </c>
      <c r="J106" s="14" t="str">
        <f>IF(I106="","",IF(H106&lt;&gt;"",H106,MOD(I106-1,MAX(1,Balance!$B$12))+1))</f>
        <v/>
      </c>
      <c r="K106" s="10" t="str">
        <f>IF(J106="","",J106&amp;"|"&amp;E106&amp;"|"&amp;COUNTIFS($J$4:J106,J106,$E$4:E106,E106))</f>
        <v/>
      </c>
    </row>
    <row r="107" spans="1:11" x14ac:dyDescent="0.3">
      <c r="A107" s="10" t="str">
        <f>IF(B107="","",COUNTA($B$4:B107))</f>
        <v/>
      </c>
      <c r="B107" s="11"/>
      <c r="C107" s="11"/>
      <c r="D107" s="11"/>
      <c r="E107" s="12"/>
      <c r="F107" s="13"/>
      <c r="G107" s="12"/>
      <c r="H107" s="12"/>
      <c r="I107" s="10" t="str">
        <f>IF(OR(B107="",E107=""),"",COUNTIFS($E$4:E107,E107))</f>
        <v/>
      </c>
      <c r="J107" s="14" t="str">
        <f>IF(I107="","",IF(H107&lt;&gt;"",H107,MOD(I107-1,MAX(1,Balance!$B$12))+1))</f>
        <v/>
      </c>
      <c r="K107" s="10" t="str">
        <f>IF(J107="","",J107&amp;"|"&amp;E107&amp;"|"&amp;COUNTIFS($J$4:J107,J107,$E$4:E107,E107))</f>
        <v/>
      </c>
    </row>
    <row r="108" spans="1:11" x14ac:dyDescent="0.3">
      <c r="A108" s="10" t="str">
        <f>IF(B108="","",COUNTA($B$4:B108))</f>
        <v/>
      </c>
      <c r="B108" s="11"/>
      <c r="C108" s="11"/>
      <c r="D108" s="11"/>
      <c r="E108" s="12"/>
      <c r="F108" s="13"/>
      <c r="G108" s="12"/>
      <c r="H108" s="12"/>
      <c r="I108" s="10" t="str">
        <f>IF(OR(B108="",E108=""),"",COUNTIFS($E$4:E108,E108))</f>
        <v/>
      </c>
      <c r="J108" s="14" t="str">
        <f>IF(I108="","",IF(H108&lt;&gt;"",H108,MOD(I108-1,MAX(1,Balance!$B$12))+1))</f>
        <v/>
      </c>
      <c r="K108" s="10" t="str">
        <f>IF(J108="","",J108&amp;"|"&amp;E108&amp;"|"&amp;COUNTIFS($J$4:J108,J108,$E$4:E108,E108))</f>
        <v/>
      </c>
    </row>
    <row r="109" spans="1:11" x14ac:dyDescent="0.3">
      <c r="A109" s="10" t="str">
        <f>IF(B109="","",COUNTA($B$4:B109))</f>
        <v/>
      </c>
      <c r="B109" s="11"/>
      <c r="C109" s="11"/>
      <c r="D109" s="11"/>
      <c r="E109" s="12"/>
      <c r="F109" s="13"/>
      <c r="G109" s="12"/>
      <c r="H109" s="12"/>
      <c r="I109" s="10" t="str">
        <f>IF(OR(B109="",E109=""),"",COUNTIFS($E$4:E109,E109))</f>
        <v/>
      </c>
      <c r="J109" s="14" t="str">
        <f>IF(I109="","",IF(H109&lt;&gt;"",H109,MOD(I109-1,MAX(1,Balance!$B$12))+1))</f>
        <v/>
      </c>
      <c r="K109" s="10" t="str">
        <f>IF(J109="","",J109&amp;"|"&amp;E109&amp;"|"&amp;COUNTIFS($J$4:J109,J109,$E$4:E109,E109))</f>
        <v/>
      </c>
    </row>
    <row r="110" spans="1:11" x14ac:dyDescent="0.3">
      <c r="A110" s="10" t="str">
        <f>IF(B110="","",COUNTA($B$4:B110))</f>
        <v/>
      </c>
      <c r="B110" s="11"/>
      <c r="C110" s="11"/>
      <c r="D110" s="11"/>
      <c r="E110" s="12"/>
      <c r="F110" s="13"/>
      <c r="G110" s="12"/>
      <c r="H110" s="12"/>
      <c r="I110" s="10" t="str">
        <f>IF(OR(B110="",E110=""),"",COUNTIFS($E$4:E110,E110))</f>
        <v/>
      </c>
      <c r="J110" s="14" t="str">
        <f>IF(I110="","",IF(H110&lt;&gt;"",H110,MOD(I110-1,MAX(1,Balance!$B$12))+1))</f>
        <v/>
      </c>
      <c r="K110" s="10" t="str">
        <f>IF(J110="","",J110&amp;"|"&amp;E110&amp;"|"&amp;COUNTIFS($J$4:J110,J110,$E$4:E110,E110))</f>
        <v/>
      </c>
    </row>
    <row r="111" spans="1:11" x14ac:dyDescent="0.3">
      <c r="A111" s="10" t="str">
        <f>IF(B111="","",COUNTA($B$4:B111))</f>
        <v/>
      </c>
      <c r="B111" s="11"/>
      <c r="C111" s="11"/>
      <c r="D111" s="11"/>
      <c r="E111" s="12"/>
      <c r="F111" s="13"/>
      <c r="G111" s="12"/>
      <c r="H111" s="12"/>
      <c r="I111" s="10" t="str">
        <f>IF(OR(B111="",E111=""),"",COUNTIFS($E$4:E111,E111))</f>
        <v/>
      </c>
      <c r="J111" s="14" t="str">
        <f>IF(I111="","",IF(H111&lt;&gt;"",H111,MOD(I111-1,MAX(1,Balance!$B$12))+1))</f>
        <v/>
      </c>
      <c r="K111" s="10" t="str">
        <f>IF(J111="","",J111&amp;"|"&amp;E111&amp;"|"&amp;COUNTIFS($J$4:J111,J111,$E$4:E111,E111))</f>
        <v/>
      </c>
    </row>
    <row r="112" spans="1:11" x14ac:dyDescent="0.3">
      <c r="A112" s="10" t="str">
        <f>IF(B112="","",COUNTA($B$4:B112))</f>
        <v/>
      </c>
      <c r="B112" s="11"/>
      <c r="C112" s="11"/>
      <c r="D112" s="11"/>
      <c r="E112" s="12"/>
      <c r="F112" s="13"/>
      <c r="G112" s="12"/>
      <c r="H112" s="12"/>
      <c r="I112" s="10" t="str">
        <f>IF(OR(B112="",E112=""),"",COUNTIFS($E$4:E112,E112))</f>
        <v/>
      </c>
      <c r="J112" s="14" t="str">
        <f>IF(I112="","",IF(H112&lt;&gt;"",H112,MOD(I112-1,MAX(1,Balance!$B$12))+1))</f>
        <v/>
      </c>
      <c r="K112" s="10" t="str">
        <f>IF(J112="","",J112&amp;"|"&amp;E112&amp;"|"&amp;COUNTIFS($J$4:J112,J112,$E$4:E112,E112))</f>
        <v/>
      </c>
    </row>
    <row r="113" spans="1:11" x14ac:dyDescent="0.3">
      <c r="A113" s="10" t="str">
        <f>IF(B113="","",COUNTA($B$4:B113))</f>
        <v/>
      </c>
      <c r="B113" s="11"/>
      <c r="C113" s="11"/>
      <c r="D113" s="11"/>
      <c r="E113" s="12"/>
      <c r="F113" s="13"/>
      <c r="G113" s="12"/>
      <c r="H113" s="12"/>
      <c r="I113" s="10" t="str">
        <f>IF(OR(B113="",E113=""),"",COUNTIFS($E$4:E113,E113))</f>
        <v/>
      </c>
      <c r="J113" s="14" t="str">
        <f>IF(I113="","",IF(H113&lt;&gt;"",H113,MOD(I113-1,MAX(1,Balance!$B$12))+1))</f>
        <v/>
      </c>
      <c r="K113" s="10" t="str">
        <f>IF(J113="","",J113&amp;"|"&amp;E113&amp;"|"&amp;COUNTIFS($J$4:J113,J113,$E$4:E113,E113))</f>
        <v/>
      </c>
    </row>
    <row r="114" spans="1:11" x14ac:dyDescent="0.3">
      <c r="A114" s="10" t="str">
        <f>IF(B114="","",COUNTA($B$4:B114))</f>
        <v/>
      </c>
      <c r="B114" s="11"/>
      <c r="C114" s="11"/>
      <c r="D114" s="11"/>
      <c r="E114" s="12"/>
      <c r="F114" s="13"/>
      <c r="G114" s="12"/>
      <c r="H114" s="12"/>
      <c r="I114" s="10" t="str">
        <f>IF(OR(B114="",E114=""),"",COUNTIFS($E$4:E114,E114))</f>
        <v/>
      </c>
      <c r="J114" s="14" t="str">
        <f>IF(I114="","",IF(H114&lt;&gt;"",H114,MOD(I114-1,MAX(1,Balance!$B$12))+1))</f>
        <v/>
      </c>
      <c r="K114" s="10" t="str">
        <f>IF(J114="","",J114&amp;"|"&amp;E114&amp;"|"&amp;COUNTIFS($J$4:J114,J114,$E$4:E114,E114))</f>
        <v/>
      </c>
    </row>
    <row r="115" spans="1:11" x14ac:dyDescent="0.3">
      <c r="A115" s="10" t="str">
        <f>IF(B115="","",COUNTA($B$4:B115))</f>
        <v/>
      </c>
      <c r="B115" s="11"/>
      <c r="C115" s="11"/>
      <c r="D115" s="11"/>
      <c r="E115" s="12"/>
      <c r="F115" s="13"/>
      <c r="G115" s="12"/>
      <c r="H115" s="12"/>
      <c r="I115" s="10" t="str">
        <f>IF(OR(B115="",E115=""),"",COUNTIFS($E$4:E115,E115))</f>
        <v/>
      </c>
      <c r="J115" s="14" t="str">
        <f>IF(I115="","",IF(H115&lt;&gt;"",H115,MOD(I115-1,MAX(1,Balance!$B$12))+1))</f>
        <v/>
      </c>
      <c r="K115" s="10" t="str">
        <f>IF(J115="","",J115&amp;"|"&amp;E115&amp;"|"&amp;COUNTIFS($J$4:J115,J115,$E$4:E115,E115))</f>
        <v/>
      </c>
    </row>
    <row r="116" spans="1:11" x14ac:dyDescent="0.3">
      <c r="A116" s="10" t="str">
        <f>IF(B116="","",COUNTA($B$4:B116))</f>
        <v/>
      </c>
      <c r="B116" s="11"/>
      <c r="C116" s="11"/>
      <c r="D116" s="11"/>
      <c r="E116" s="12"/>
      <c r="F116" s="13"/>
      <c r="G116" s="12"/>
      <c r="H116" s="12"/>
      <c r="I116" s="10" t="str">
        <f>IF(OR(B116="",E116=""),"",COUNTIFS($E$4:E116,E116))</f>
        <v/>
      </c>
      <c r="J116" s="14" t="str">
        <f>IF(I116="","",IF(H116&lt;&gt;"",H116,MOD(I116-1,MAX(1,Balance!$B$12))+1))</f>
        <v/>
      </c>
      <c r="K116" s="10" t="str">
        <f>IF(J116="","",J116&amp;"|"&amp;E116&amp;"|"&amp;COUNTIFS($J$4:J116,J116,$E$4:E116,E116))</f>
        <v/>
      </c>
    </row>
    <row r="117" spans="1:11" x14ac:dyDescent="0.3">
      <c r="A117" s="10" t="str">
        <f>IF(B117="","",COUNTA($B$4:B117))</f>
        <v/>
      </c>
      <c r="B117" s="11"/>
      <c r="C117" s="11"/>
      <c r="D117" s="11"/>
      <c r="E117" s="12"/>
      <c r="F117" s="13"/>
      <c r="G117" s="12"/>
      <c r="H117" s="12"/>
      <c r="I117" s="10" t="str">
        <f>IF(OR(B117="",E117=""),"",COUNTIFS($E$4:E117,E117))</f>
        <v/>
      </c>
      <c r="J117" s="14" t="str">
        <f>IF(I117="","",IF(H117&lt;&gt;"",H117,MOD(I117-1,MAX(1,Balance!$B$12))+1))</f>
        <v/>
      </c>
      <c r="K117" s="10" t="str">
        <f>IF(J117="","",J117&amp;"|"&amp;E117&amp;"|"&amp;COUNTIFS($J$4:J117,J117,$E$4:E117,E117))</f>
        <v/>
      </c>
    </row>
    <row r="118" spans="1:11" x14ac:dyDescent="0.3">
      <c r="A118" s="10" t="str">
        <f>IF(B118="","",COUNTA($B$4:B118))</f>
        <v/>
      </c>
      <c r="B118" s="11"/>
      <c r="C118" s="11"/>
      <c r="D118" s="11"/>
      <c r="E118" s="12"/>
      <c r="F118" s="13"/>
      <c r="G118" s="12"/>
      <c r="H118" s="12"/>
      <c r="I118" s="10" t="str">
        <f>IF(OR(B118="",E118=""),"",COUNTIFS($E$4:E118,E118))</f>
        <v/>
      </c>
      <c r="J118" s="14" t="str">
        <f>IF(I118="","",IF(H118&lt;&gt;"",H118,MOD(I118-1,MAX(1,Balance!$B$12))+1))</f>
        <v/>
      </c>
      <c r="K118" s="10" t="str">
        <f>IF(J118="","",J118&amp;"|"&amp;E118&amp;"|"&amp;COUNTIFS($J$4:J118,J118,$E$4:E118,E118))</f>
        <v/>
      </c>
    </row>
    <row r="119" spans="1:11" x14ac:dyDescent="0.3">
      <c r="A119" s="10" t="str">
        <f>IF(B119="","",COUNTA($B$4:B119))</f>
        <v/>
      </c>
      <c r="B119" s="11"/>
      <c r="C119" s="11"/>
      <c r="D119" s="11"/>
      <c r="E119" s="12"/>
      <c r="F119" s="13"/>
      <c r="G119" s="12"/>
      <c r="H119" s="12"/>
      <c r="I119" s="10" t="str">
        <f>IF(OR(B119="",E119=""),"",COUNTIFS($E$4:E119,E119))</f>
        <v/>
      </c>
      <c r="J119" s="14" t="str">
        <f>IF(I119="","",IF(H119&lt;&gt;"",H119,MOD(I119-1,MAX(1,Balance!$B$12))+1))</f>
        <v/>
      </c>
      <c r="K119" s="10" t="str">
        <f>IF(J119="","",J119&amp;"|"&amp;E119&amp;"|"&amp;COUNTIFS($J$4:J119,J119,$E$4:E119,E119))</f>
        <v/>
      </c>
    </row>
    <row r="120" spans="1:11" x14ac:dyDescent="0.3">
      <c r="A120" s="10" t="str">
        <f>IF(B120="","",COUNTA($B$4:B120))</f>
        <v/>
      </c>
      <c r="B120" s="11"/>
      <c r="C120" s="11"/>
      <c r="D120" s="11"/>
      <c r="E120" s="12"/>
      <c r="F120" s="13"/>
      <c r="G120" s="12"/>
      <c r="H120" s="12"/>
      <c r="I120" s="10" t="str">
        <f>IF(OR(B120="",E120=""),"",COUNTIFS($E$4:E120,E120))</f>
        <v/>
      </c>
      <c r="J120" s="14" t="str">
        <f>IF(I120="","",IF(H120&lt;&gt;"",H120,MOD(I120-1,MAX(1,Balance!$B$12))+1))</f>
        <v/>
      </c>
      <c r="K120" s="10" t="str">
        <f>IF(J120="","",J120&amp;"|"&amp;E120&amp;"|"&amp;COUNTIFS($J$4:J120,J120,$E$4:E120,E120))</f>
        <v/>
      </c>
    </row>
    <row r="121" spans="1:11" x14ac:dyDescent="0.3">
      <c r="A121" s="10" t="str">
        <f>IF(B121="","",COUNTA($B$4:B121))</f>
        <v/>
      </c>
      <c r="B121" s="11"/>
      <c r="C121" s="11"/>
      <c r="D121" s="11"/>
      <c r="E121" s="12"/>
      <c r="F121" s="13"/>
      <c r="G121" s="12"/>
      <c r="H121" s="12"/>
      <c r="I121" s="10" t="str">
        <f>IF(OR(B121="",E121=""),"",COUNTIFS($E$4:E121,E121))</f>
        <v/>
      </c>
      <c r="J121" s="14" t="str">
        <f>IF(I121="","",IF(H121&lt;&gt;"",H121,MOD(I121-1,MAX(1,Balance!$B$12))+1))</f>
        <v/>
      </c>
      <c r="K121" s="10" t="str">
        <f>IF(J121="","",J121&amp;"|"&amp;E121&amp;"|"&amp;COUNTIFS($J$4:J121,J121,$E$4:E121,E121))</f>
        <v/>
      </c>
    </row>
    <row r="122" spans="1:11" x14ac:dyDescent="0.3">
      <c r="A122" s="10" t="str">
        <f>IF(B122="","",COUNTA($B$4:B122))</f>
        <v/>
      </c>
      <c r="B122" s="11"/>
      <c r="C122" s="11"/>
      <c r="D122" s="11"/>
      <c r="E122" s="12"/>
      <c r="F122" s="13"/>
      <c r="G122" s="12"/>
      <c r="H122" s="12"/>
      <c r="I122" s="10" t="str">
        <f>IF(OR(B122="",E122=""),"",COUNTIFS($E$4:E122,E122))</f>
        <v/>
      </c>
      <c r="J122" s="14" t="str">
        <f>IF(I122="","",IF(H122&lt;&gt;"",H122,MOD(I122-1,MAX(1,Balance!$B$12))+1))</f>
        <v/>
      </c>
      <c r="K122" s="10" t="str">
        <f>IF(J122="","",J122&amp;"|"&amp;E122&amp;"|"&amp;COUNTIFS($J$4:J122,J122,$E$4:E122,E122))</f>
        <v/>
      </c>
    </row>
    <row r="123" spans="1:11" x14ac:dyDescent="0.3">
      <c r="A123" s="10" t="str">
        <f>IF(B123="","",COUNTA($B$4:B123))</f>
        <v/>
      </c>
      <c r="B123" s="11"/>
      <c r="C123" s="11"/>
      <c r="D123" s="11"/>
      <c r="E123" s="12"/>
      <c r="F123" s="13"/>
      <c r="G123" s="12"/>
      <c r="H123" s="12"/>
      <c r="I123" s="10" t="str">
        <f>IF(OR(B123="",E123=""),"",COUNTIFS($E$4:E123,E123))</f>
        <v/>
      </c>
      <c r="J123" s="14" t="str">
        <f>IF(I123="","",IF(H123&lt;&gt;"",H123,MOD(I123-1,MAX(1,Balance!$B$12))+1))</f>
        <v/>
      </c>
      <c r="K123" s="10" t="str">
        <f>IF(J123="","",J123&amp;"|"&amp;E123&amp;"|"&amp;COUNTIFS($J$4:J123,J123,$E$4:E123,E123))</f>
        <v/>
      </c>
    </row>
  </sheetData>
  <dataValidations count="2">
    <dataValidation type="list" allowBlank="1" promptTitle="Bracket" prompt="Years married" sqref="E4:E123" xr:uid="{00000000-0002-0000-0100-000000000000}">
      <formula1>"0-10,11-20,21-30,31+"</formula1>
      <formula2>0</formula2>
    </dataValidation>
    <dataValidation type="list" allowBlank="1" sqref="G4:G123" xr:uid="{00000000-0002-0000-0100-000001000000}">
      <formula1>"Yes,No"</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3"/>
  <sheetViews>
    <sheetView showGridLines="0" zoomScaleNormal="100" workbookViewId="0"/>
  </sheetViews>
  <sheetFormatPr defaultColWidth="8.6640625" defaultRowHeight="14.4" x14ac:dyDescent="0.3"/>
  <cols>
    <col min="1" max="1" width="30" customWidth="1"/>
    <col min="2" max="5" width="17" customWidth="1"/>
    <col min="6" max="6" width="46" customWidth="1"/>
  </cols>
  <sheetData>
    <row r="1" spans="1:5" ht="21" x14ac:dyDescent="0.4">
      <c r="A1" s="15" t="s">
        <v>32</v>
      </c>
    </row>
    <row r="3" spans="1:5" x14ac:dyDescent="0.3">
      <c r="A3" s="9" t="s">
        <v>19</v>
      </c>
      <c r="B3" s="9" t="s">
        <v>33</v>
      </c>
      <c r="C3" s="9" t="s">
        <v>34</v>
      </c>
      <c r="D3" s="9" t="s">
        <v>29</v>
      </c>
      <c r="E3" s="9" t="s">
        <v>35</v>
      </c>
    </row>
    <row r="4" spans="1:5" ht="24" x14ac:dyDescent="0.3">
      <c r="A4" s="16" t="s">
        <v>36</v>
      </c>
      <c r="B4" s="17" t="s">
        <v>37</v>
      </c>
      <c r="C4" s="17" t="s">
        <v>38</v>
      </c>
      <c r="D4" s="17" t="s">
        <v>39</v>
      </c>
      <c r="E4" s="17" t="s">
        <v>40</v>
      </c>
    </row>
    <row r="5" spans="1:5" x14ac:dyDescent="0.3">
      <c r="A5" s="16" t="s">
        <v>41</v>
      </c>
      <c r="B5" s="18">
        <f>COUNTIF(Registrations!$E$4:$E$123,"0-10")</f>
        <v>0</v>
      </c>
      <c r="C5" s="18">
        <f>COUNTIF(Registrations!$E$4:$E$123,"11-20")</f>
        <v>0</v>
      </c>
      <c r="D5" s="18">
        <f>COUNTIF(Registrations!$E$4:$E$123,"21-30")</f>
        <v>1</v>
      </c>
      <c r="E5" s="18">
        <f>COUNTIF(Registrations!$E$4:$E$123,"31+")</f>
        <v>0</v>
      </c>
    </row>
    <row r="6" spans="1:5" x14ac:dyDescent="0.3">
      <c r="A6" s="16" t="s">
        <v>42</v>
      </c>
      <c r="B6" s="18">
        <f>$B$12-B5</f>
        <v>1</v>
      </c>
      <c r="C6" s="18">
        <f>$B$12-C5</f>
        <v>1</v>
      </c>
      <c r="D6" s="18">
        <f>$B$12-D5</f>
        <v>0</v>
      </c>
      <c r="E6" s="18">
        <f>$B$12-E5</f>
        <v>1</v>
      </c>
    </row>
    <row r="7" spans="1:5" x14ac:dyDescent="0.3">
      <c r="A7" s="16" t="s">
        <v>43</v>
      </c>
      <c r="B7" s="19" t="str">
        <f>IF(B6&lt;=0,"Full","Need "&amp;B6&amp;" more")</f>
        <v>Need 1 more</v>
      </c>
      <c r="C7" s="19" t="str">
        <f>IF(C6&lt;=0,"Full","Need "&amp;C6&amp;" more")</f>
        <v>Need 1 more</v>
      </c>
      <c r="D7" s="19" t="str">
        <f>IF(D6&lt;=0,"Full","Need "&amp;D6&amp;" more")</f>
        <v>Full</v>
      </c>
      <c r="E7" s="19" t="str">
        <f>IF(E6&lt;=0,"Full","Need "&amp;E6&amp;" more")</f>
        <v>Need 1 more</v>
      </c>
    </row>
    <row r="10" spans="1:5" ht="15.6" x14ac:dyDescent="0.3">
      <c r="A10" s="4" t="s">
        <v>44</v>
      </c>
    </row>
    <row r="11" spans="1:5" ht="15.6" x14ac:dyDescent="0.3">
      <c r="A11" s="20" t="s">
        <v>41</v>
      </c>
      <c r="B11" s="21">
        <f>COUNTA(Registrations!$B$4:$B$123)</f>
        <v>1</v>
      </c>
    </row>
    <row r="12" spans="1:5" ht="15.6" x14ac:dyDescent="0.3">
      <c r="A12" s="16" t="s">
        <v>45</v>
      </c>
      <c r="B12" s="22">
        <f>IF($B$18="",MAX(B5:E5),$B$18)</f>
        <v>1</v>
      </c>
    </row>
    <row r="13" spans="1:5" ht="15.6" x14ac:dyDescent="0.3">
      <c r="A13" s="20" t="s">
        <v>46</v>
      </c>
      <c r="B13" s="21">
        <f>B11*2</f>
        <v>2</v>
      </c>
    </row>
    <row r="14" spans="1:5" ht="15.6" x14ac:dyDescent="0.3">
      <c r="A14" s="20" t="s">
        <v>47</v>
      </c>
      <c r="B14" s="21">
        <f>MIN(MIN(B5:E5),B12)</f>
        <v>0</v>
      </c>
    </row>
    <row r="15" spans="1:5" ht="15.6" x14ac:dyDescent="0.3">
      <c r="A15" s="20" t="s">
        <v>48</v>
      </c>
      <c r="B15" s="21">
        <f>B12-B14</f>
        <v>1</v>
      </c>
    </row>
    <row r="16" spans="1:5" ht="15.6" x14ac:dyDescent="0.3">
      <c r="A16" s="20" t="s">
        <v>49</v>
      </c>
      <c r="B16" s="21">
        <f>SUMPRODUCT((B5:E5-B12)*(B5:E5&gt;B12))</f>
        <v>0</v>
      </c>
    </row>
    <row r="18" spans="1:6" x14ac:dyDescent="0.3">
      <c r="A18" s="23" t="s">
        <v>50</v>
      </c>
      <c r="B18" s="24"/>
      <c r="C18" s="25" t="s">
        <v>51</v>
      </c>
    </row>
    <row r="20" spans="1:6" ht="15.6" x14ac:dyDescent="0.3">
      <c r="A20" s="4" t="s">
        <v>52</v>
      </c>
    </row>
    <row r="21" spans="1:6" ht="33.75" customHeight="1" x14ac:dyDescent="0.3">
      <c r="A21" s="1" t="str">
        <f>IF(B11=0,"Enter your first registrations on the Registrations tab.",IF(COUNTIF(B6:E6,"&gt;0")=0,"Every bracket is full. Print the Table Assignments tab and set the room.","Recruit the brackets marked in red above. A personal ask from a council member works better than a bulletin notice."))</f>
        <v>Recruit the brackets marked in red above. A personal ask from a council member works better than a bulletin notice.</v>
      </c>
      <c r="B21" s="1"/>
      <c r="C21" s="1"/>
      <c r="D21" s="1"/>
      <c r="E21" s="1"/>
      <c r="F21" s="1"/>
    </row>
    <row r="23" spans="1:6" x14ac:dyDescent="0.3">
      <c r="A23" s="26" t="s">
        <v>53</v>
      </c>
    </row>
  </sheetData>
  <mergeCells count="1">
    <mergeCell ref="A21:F21"/>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5"/>
  <sheetViews>
    <sheetView showGridLines="0" zoomScaleNormal="100" workbookViewId="0">
      <pane ySplit="3" topLeftCell="A4" activePane="bottomLeft" state="frozen"/>
      <selection pane="bottomLeft"/>
    </sheetView>
  </sheetViews>
  <sheetFormatPr defaultColWidth="8.6640625" defaultRowHeight="14.4" x14ac:dyDescent="0.3"/>
  <cols>
    <col min="1" max="1" width="9" customWidth="1"/>
    <col min="2" max="2" width="7" customWidth="1"/>
    <col min="3" max="6" width="30" customWidth="1"/>
  </cols>
  <sheetData>
    <row r="1" spans="1:6" ht="17.399999999999999" x14ac:dyDescent="0.3">
      <c r="A1" s="7" t="s">
        <v>54</v>
      </c>
    </row>
    <row r="3" spans="1:6" ht="33.75" customHeight="1" x14ac:dyDescent="0.3">
      <c r="A3" s="9" t="s">
        <v>55</v>
      </c>
      <c r="B3" s="9" t="s">
        <v>56</v>
      </c>
      <c r="C3" s="9" t="s">
        <v>57</v>
      </c>
      <c r="D3" s="9" t="s">
        <v>58</v>
      </c>
      <c r="E3" s="9" t="s">
        <v>59</v>
      </c>
      <c r="F3" s="9" t="s">
        <v>60</v>
      </c>
    </row>
    <row r="4" spans="1:6" x14ac:dyDescent="0.3">
      <c r="A4" s="27">
        <v>1</v>
      </c>
      <c r="B4" s="28">
        <v>1</v>
      </c>
      <c r="C4" s="20" t="str">
        <f>IFERROR(INDEX(Registrations!$B$4:$B$123,MATCH($A4&amp;"|0-10|"&amp;$B4,Registrations!$K$4:$K$123,0)),"")</f>
        <v/>
      </c>
      <c r="D4" s="20" t="str">
        <f>IFERROR(INDEX(Registrations!$B$4:$B$123,MATCH($A4&amp;"|11-20|"&amp;$B4,Registrations!$K$4:$K$123,0)),"")</f>
        <v/>
      </c>
      <c r="E4" s="20" t="str">
        <f>IFERROR(INDEX(Registrations!$B$4:$B$123,MATCH($A4&amp;"|21-30|"&amp;$B4,Registrations!$K$4:$K$123,0)),"")</f>
        <v>Watson, Bryan &amp; Annika</v>
      </c>
      <c r="F4" s="20" t="str">
        <f>IFERROR(INDEX(Registrations!$B$4:$B$123,MATCH($A4&amp;"|31+|"&amp;$B4,Registrations!$K$4:$K$123,0)),"")</f>
        <v/>
      </c>
    </row>
    <row r="5" spans="1:6" x14ac:dyDescent="0.3">
      <c r="A5" s="29"/>
      <c r="B5" s="29">
        <v>2</v>
      </c>
      <c r="C5" s="30" t="str">
        <f>IFERROR(INDEX(Registrations!$B$4:$B$123,MATCH($A4&amp;"|0-10|"&amp;$B5,Registrations!$K$4:$K$123,0)),"")</f>
        <v/>
      </c>
      <c r="D5" s="30" t="str">
        <f>IFERROR(INDEX(Registrations!$B$4:$B$123,MATCH($A4&amp;"|11-20|"&amp;$B5,Registrations!$K$4:$K$123,0)),"")</f>
        <v/>
      </c>
      <c r="E5" s="30" t="str">
        <f>IFERROR(INDEX(Registrations!$B$4:$B$123,MATCH($A4&amp;"|21-30|"&amp;$B5,Registrations!$K$4:$K$123,0)),"")</f>
        <v/>
      </c>
      <c r="F5" s="30" t="str">
        <f>IFERROR(INDEX(Registrations!$B$4:$B$123,MATCH($A4&amp;"|31+|"&amp;$B5,Registrations!$K$4:$K$123,0)),"")</f>
        <v/>
      </c>
    </row>
    <row r="6" spans="1:6" x14ac:dyDescent="0.3">
      <c r="A6" s="31">
        <v>2</v>
      </c>
      <c r="B6" s="32">
        <v>1</v>
      </c>
      <c r="C6" s="33" t="str">
        <f>IFERROR(INDEX(Registrations!$B$4:$B$123,MATCH($A6&amp;"|0-10|"&amp;$B6,Registrations!$K$4:$K$123,0)),"")</f>
        <v/>
      </c>
      <c r="D6" s="33" t="str">
        <f>IFERROR(INDEX(Registrations!$B$4:$B$123,MATCH($A6&amp;"|11-20|"&amp;$B6,Registrations!$K$4:$K$123,0)),"")</f>
        <v/>
      </c>
      <c r="E6" s="33" t="str">
        <f>IFERROR(INDEX(Registrations!$B$4:$B$123,MATCH($A6&amp;"|21-30|"&amp;$B6,Registrations!$K$4:$K$123,0)),"")</f>
        <v/>
      </c>
      <c r="F6" s="33" t="str">
        <f>IFERROR(INDEX(Registrations!$B$4:$B$123,MATCH($A6&amp;"|31+|"&amp;$B6,Registrations!$K$4:$K$123,0)),"")</f>
        <v/>
      </c>
    </row>
    <row r="7" spans="1:6" x14ac:dyDescent="0.3">
      <c r="A7" s="34"/>
      <c r="B7" s="34">
        <v>2</v>
      </c>
      <c r="C7" s="35" t="str">
        <f>IFERROR(INDEX(Registrations!$B$4:$B$123,MATCH($A6&amp;"|0-10|"&amp;$B7,Registrations!$K$4:$K$123,0)),"")</f>
        <v/>
      </c>
      <c r="D7" s="35" t="str">
        <f>IFERROR(INDEX(Registrations!$B$4:$B$123,MATCH($A6&amp;"|11-20|"&amp;$B7,Registrations!$K$4:$K$123,0)),"")</f>
        <v/>
      </c>
      <c r="E7" s="35" t="str">
        <f>IFERROR(INDEX(Registrations!$B$4:$B$123,MATCH($A6&amp;"|21-30|"&amp;$B7,Registrations!$K$4:$K$123,0)),"")</f>
        <v/>
      </c>
      <c r="F7" s="35" t="str">
        <f>IFERROR(INDEX(Registrations!$B$4:$B$123,MATCH($A6&amp;"|31+|"&amp;$B7,Registrations!$K$4:$K$123,0)),"")</f>
        <v/>
      </c>
    </row>
    <row r="8" spans="1:6" x14ac:dyDescent="0.3">
      <c r="A8" s="27">
        <v>3</v>
      </c>
      <c r="B8" s="28">
        <v>1</v>
      </c>
      <c r="C8" s="20" t="str">
        <f>IFERROR(INDEX(Registrations!$B$4:$B$123,MATCH($A8&amp;"|0-10|"&amp;$B8,Registrations!$K$4:$K$123,0)),"")</f>
        <v/>
      </c>
      <c r="D8" s="20" t="str">
        <f>IFERROR(INDEX(Registrations!$B$4:$B$123,MATCH($A8&amp;"|11-20|"&amp;$B8,Registrations!$K$4:$K$123,0)),"")</f>
        <v/>
      </c>
      <c r="E8" s="20" t="str">
        <f>IFERROR(INDEX(Registrations!$B$4:$B$123,MATCH($A8&amp;"|21-30|"&amp;$B8,Registrations!$K$4:$K$123,0)),"")</f>
        <v/>
      </c>
      <c r="F8" s="20" t="str">
        <f>IFERROR(INDEX(Registrations!$B$4:$B$123,MATCH($A8&amp;"|31+|"&amp;$B8,Registrations!$K$4:$K$123,0)),"")</f>
        <v/>
      </c>
    </row>
    <row r="9" spans="1:6" x14ac:dyDescent="0.3">
      <c r="A9" s="29"/>
      <c r="B9" s="29">
        <v>2</v>
      </c>
      <c r="C9" s="30" t="str">
        <f>IFERROR(INDEX(Registrations!$B$4:$B$123,MATCH($A8&amp;"|0-10|"&amp;$B9,Registrations!$K$4:$K$123,0)),"")</f>
        <v/>
      </c>
      <c r="D9" s="30" t="str">
        <f>IFERROR(INDEX(Registrations!$B$4:$B$123,MATCH($A8&amp;"|11-20|"&amp;$B9,Registrations!$K$4:$K$123,0)),"")</f>
        <v/>
      </c>
      <c r="E9" s="30" t="str">
        <f>IFERROR(INDEX(Registrations!$B$4:$B$123,MATCH($A8&amp;"|21-30|"&amp;$B9,Registrations!$K$4:$K$123,0)),"")</f>
        <v/>
      </c>
      <c r="F9" s="30" t="str">
        <f>IFERROR(INDEX(Registrations!$B$4:$B$123,MATCH($A8&amp;"|31+|"&amp;$B9,Registrations!$K$4:$K$123,0)),"")</f>
        <v/>
      </c>
    </row>
    <row r="10" spans="1:6" x14ac:dyDescent="0.3">
      <c r="A10" s="31">
        <v>4</v>
      </c>
      <c r="B10" s="32">
        <v>1</v>
      </c>
      <c r="C10" s="33" t="str">
        <f>IFERROR(INDEX(Registrations!$B$4:$B$123,MATCH($A10&amp;"|0-10|"&amp;$B10,Registrations!$K$4:$K$123,0)),"")</f>
        <v/>
      </c>
      <c r="D10" s="33" t="str">
        <f>IFERROR(INDEX(Registrations!$B$4:$B$123,MATCH($A10&amp;"|11-20|"&amp;$B10,Registrations!$K$4:$K$123,0)),"")</f>
        <v/>
      </c>
      <c r="E10" s="33" t="str">
        <f>IFERROR(INDEX(Registrations!$B$4:$B$123,MATCH($A10&amp;"|21-30|"&amp;$B10,Registrations!$K$4:$K$123,0)),"")</f>
        <v/>
      </c>
      <c r="F10" s="33" t="str">
        <f>IFERROR(INDEX(Registrations!$B$4:$B$123,MATCH($A10&amp;"|31+|"&amp;$B10,Registrations!$K$4:$K$123,0)),"")</f>
        <v/>
      </c>
    </row>
    <row r="11" spans="1:6" x14ac:dyDescent="0.3">
      <c r="A11" s="34"/>
      <c r="B11" s="34">
        <v>2</v>
      </c>
      <c r="C11" s="35" t="str">
        <f>IFERROR(INDEX(Registrations!$B$4:$B$123,MATCH($A10&amp;"|0-10|"&amp;$B11,Registrations!$K$4:$K$123,0)),"")</f>
        <v/>
      </c>
      <c r="D11" s="35" t="str">
        <f>IFERROR(INDEX(Registrations!$B$4:$B$123,MATCH($A10&amp;"|11-20|"&amp;$B11,Registrations!$K$4:$K$123,0)),"")</f>
        <v/>
      </c>
      <c r="E11" s="35" t="str">
        <f>IFERROR(INDEX(Registrations!$B$4:$B$123,MATCH($A10&amp;"|21-30|"&amp;$B11,Registrations!$K$4:$K$123,0)),"")</f>
        <v/>
      </c>
      <c r="F11" s="35" t="str">
        <f>IFERROR(INDEX(Registrations!$B$4:$B$123,MATCH($A10&amp;"|31+|"&amp;$B11,Registrations!$K$4:$K$123,0)),"")</f>
        <v/>
      </c>
    </row>
    <row r="12" spans="1:6" x14ac:dyDescent="0.3">
      <c r="A12" s="27">
        <v>5</v>
      </c>
      <c r="B12" s="28">
        <v>1</v>
      </c>
      <c r="C12" s="20" t="str">
        <f>IFERROR(INDEX(Registrations!$B$4:$B$123,MATCH($A12&amp;"|0-10|"&amp;$B12,Registrations!$K$4:$K$123,0)),"")</f>
        <v/>
      </c>
      <c r="D12" s="20" t="str">
        <f>IFERROR(INDEX(Registrations!$B$4:$B$123,MATCH($A12&amp;"|11-20|"&amp;$B12,Registrations!$K$4:$K$123,0)),"")</f>
        <v/>
      </c>
      <c r="E12" s="20" t="str">
        <f>IFERROR(INDEX(Registrations!$B$4:$B$123,MATCH($A12&amp;"|21-30|"&amp;$B12,Registrations!$K$4:$K$123,0)),"")</f>
        <v/>
      </c>
      <c r="F12" s="20" t="str">
        <f>IFERROR(INDEX(Registrations!$B$4:$B$123,MATCH($A12&amp;"|31+|"&amp;$B12,Registrations!$K$4:$K$123,0)),"")</f>
        <v/>
      </c>
    </row>
    <row r="13" spans="1:6" x14ac:dyDescent="0.3">
      <c r="A13" s="29"/>
      <c r="B13" s="29">
        <v>2</v>
      </c>
      <c r="C13" s="30" t="str">
        <f>IFERROR(INDEX(Registrations!$B$4:$B$123,MATCH($A12&amp;"|0-10|"&amp;$B13,Registrations!$K$4:$K$123,0)),"")</f>
        <v/>
      </c>
      <c r="D13" s="30" t="str">
        <f>IFERROR(INDEX(Registrations!$B$4:$B$123,MATCH($A12&amp;"|11-20|"&amp;$B13,Registrations!$K$4:$K$123,0)),"")</f>
        <v/>
      </c>
      <c r="E13" s="30" t="str">
        <f>IFERROR(INDEX(Registrations!$B$4:$B$123,MATCH($A12&amp;"|21-30|"&amp;$B13,Registrations!$K$4:$K$123,0)),"")</f>
        <v/>
      </c>
      <c r="F13" s="30" t="str">
        <f>IFERROR(INDEX(Registrations!$B$4:$B$123,MATCH($A12&amp;"|31+|"&amp;$B13,Registrations!$K$4:$K$123,0)),"")</f>
        <v/>
      </c>
    </row>
    <row r="14" spans="1:6" x14ac:dyDescent="0.3">
      <c r="A14" s="31">
        <v>6</v>
      </c>
      <c r="B14" s="32">
        <v>1</v>
      </c>
      <c r="C14" s="33" t="str">
        <f>IFERROR(INDEX(Registrations!$B$4:$B$123,MATCH($A14&amp;"|0-10|"&amp;$B14,Registrations!$K$4:$K$123,0)),"")</f>
        <v/>
      </c>
      <c r="D14" s="33" t="str">
        <f>IFERROR(INDEX(Registrations!$B$4:$B$123,MATCH($A14&amp;"|11-20|"&amp;$B14,Registrations!$K$4:$K$123,0)),"")</f>
        <v/>
      </c>
      <c r="E14" s="33" t="str">
        <f>IFERROR(INDEX(Registrations!$B$4:$B$123,MATCH($A14&amp;"|21-30|"&amp;$B14,Registrations!$K$4:$K$123,0)),"")</f>
        <v/>
      </c>
      <c r="F14" s="33" t="str">
        <f>IFERROR(INDEX(Registrations!$B$4:$B$123,MATCH($A14&amp;"|31+|"&amp;$B14,Registrations!$K$4:$K$123,0)),"")</f>
        <v/>
      </c>
    </row>
    <row r="15" spans="1:6" x14ac:dyDescent="0.3">
      <c r="A15" s="34"/>
      <c r="B15" s="34">
        <v>2</v>
      </c>
      <c r="C15" s="35" t="str">
        <f>IFERROR(INDEX(Registrations!$B$4:$B$123,MATCH($A14&amp;"|0-10|"&amp;$B15,Registrations!$K$4:$K$123,0)),"")</f>
        <v/>
      </c>
      <c r="D15" s="35" t="str">
        <f>IFERROR(INDEX(Registrations!$B$4:$B$123,MATCH($A14&amp;"|11-20|"&amp;$B15,Registrations!$K$4:$K$123,0)),"")</f>
        <v/>
      </c>
      <c r="E15" s="35" t="str">
        <f>IFERROR(INDEX(Registrations!$B$4:$B$123,MATCH($A14&amp;"|21-30|"&amp;$B15,Registrations!$K$4:$K$123,0)),"")</f>
        <v/>
      </c>
      <c r="F15" s="35" t="str">
        <f>IFERROR(INDEX(Registrations!$B$4:$B$123,MATCH($A14&amp;"|31+|"&amp;$B15,Registrations!$K$4:$K$123,0)),"")</f>
        <v/>
      </c>
    </row>
    <row r="16" spans="1:6" x14ac:dyDescent="0.3">
      <c r="A16" s="27">
        <v>7</v>
      </c>
      <c r="B16" s="28">
        <v>1</v>
      </c>
      <c r="C16" s="20" t="str">
        <f>IFERROR(INDEX(Registrations!$B$4:$B$123,MATCH($A16&amp;"|0-10|"&amp;$B16,Registrations!$K$4:$K$123,0)),"")</f>
        <v/>
      </c>
      <c r="D16" s="20" t="str">
        <f>IFERROR(INDEX(Registrations!$B$4:$B$123,MATCH($A16&amp;"|11-20|"&amp;$B16,Registrations!$K$4:$K$123,0)),"")</f>
        <v/>
      </c>
      <c r="E16" s="20" t="str">
        <f>IFERROR(INDEX(Registrations!$B$4:$B$123,MATCH($A16&amp;"|21-30|"&amp;$B16,Registrations!$K$4:$K$123,0)),"")</f>
        <v/>
      </c>
      <c r="F16" s="20" t="str">
        <f>IFERROR(INDEX(Registrations!$B$4:$B$123,MATCH($A16&amp;"|31+|"&amp;$B16,Registrations!$K$4:$K$123,0)),"")</f>
        <v/>
      </c>
    </row>
    <row r="17" spans="1:6" x14ac:dyDescent="0.3">
      <c r="A17" s="29"/>
      <c r="B17" s="29">
        <v>2</v>
      </c>
      <c r="C17" s="30" t="str">
        <f>IFERROR(INDEX(Registrations!$B$4:$B$123,MATCH($A16&amp;"|0-10|"&amp;$B17,Registrations!$K$4:$K$123,0)),"")</f>
        <v/>
      </c>
      <c r="D17" s="30" t="str">
        <f>IFERROR(INDEX(Registrations!$B$4:$B$123,MATCH($A16&amp;"|11-20|"&amp;$B17,Registrations!$K$4:$K$123,0)),"")</f>
        <v/>
      </c>
      <c r="E17" s="30" t="str">
        <f>IFERROR(INDEX(Registrations!$B$4:$B$123,MATCH($A16&amp;"|21-30|"&amp;$B17,Registrations!$K$4:$K$123,0)),"")</f>
        <v/>
      </c>
      <c r="F17" s="30" t="str">
        <f>IFERROR(INDEX(Registrations!$B$4:$B$123,MATCH($A16&amp;"|31+|"&amp;$B17,Registrations!$K$4:$K$123,0)),"")</f>
        <v/>
      </c>
    </row>
    <row r="18" spans="1:6" x14ac:dyDescent="0.3">
      <c r="A18" s="31">
        <v>8</v>
      </c>
      <c r="B18" s="32">
        <v>1</v>
      </c>
      <c r="C18" s="33" t="str">
        <f>IFERROR(INDEX(Registrations!$B$4:$B$123,MATCH($A18&amp;"|0-10|"&amp;$B18,Registrations!$K$4:$K$123,0)),"")</f>
        <v/>
      </c>
      <c r="D18" s="33" t="str">
        <f>IFERROR(INDEX(Registrations!$B$4:$B$123,MATCH($A18&amp;"|11-20|"&amp;$B18,Registrations!$K$4:$K$123,0)),"")</f>
        <v/>
      </c>
      <c r="E18" s="33" t="str">
        <f>IFERROR(INDEX(Registrations!$B$4:$B$123,MATCH($A18&amp;"|21-30|"&amp;$B18,Registrations!$K$4:$K$123,0)),"")</f>
        <v/>
      </c>
      <c r="F18" s="33" t="str">
        <f>IFERROR(INDEX(Registrations!$B$4:$B$123,MATCH($A18&amp;"|31+|"&amp;$B18,Registrations!$K$4:$K$123,0)),"")</f>
        <v/>
      </c>
    </row>
    <row r="19" spans="1:6" x14ac:dyDescent="0.3">
      <c r="A19" s="34"/>
      <c r="B19" s="34">
        <v>2</v>
      </c>
      <c r="C19" s="35" t="str">
        <f>IFERROR(INDEX(Registrations!$B$4:$B$123,MATCH($A18&amp;"|0-10|"&amp;$B19,Registrations!$K$4:$K$123,0)),"")</f>
        <v/>
      </c>
      <c r="D19" s="35" t="str">
        <f>IFERROR(INDEX(Registrations!$B$4:$B$123,MATCH($A18&amp;"|11-20|"&amp;$B19,Registrations!$K$4:$K$123,0)),"")</f>
        <v/>
      </c>
      <c r="E19" s="35" t="str">
        <f>IFERROR(INDEX(Registrations!$B$4:$B$123,MATCH($A18&amp;"|21-30|"&amp;$B19,Registrations!$K$4:$K$123,0)),"")</f>
        <v/>
      </c>
      <c r="F19" s="35" t="str">
        <f>IFERROR(INDEX(Registrations!$B$4:$B$123,MATCH($A18&amp;"|31+|"&amp;$B19,Registrations!$K$4:$K$123,0)),"")</f>
        <v/>
      </c>
    </row>
    <row r="20" spans="1:6" x14ac:dyDescent="0.3">
      <c r="A20" s="27">
        <v>9</v>
      </c>
      <c r="B20" s="28">
        <v>1</v>
      </c>
      <c r="C20" s="20" t="str">
        <f>IFERROR(INDEX(Registrations!$B$4:$B$123,MATCH($A20&amp;"|0-10|"&amp;$B20,Registrations!$K$4:$K$123,0)),"")</f>
        <v/>
      </c>
      <c r="D20" s="20" t="str">
        <f>IFERROR(INDEX(Registrations!$B$4:$B$123,MATCH($A20&amp;"|11-20|"&amp;$B20,Registrations!$K$4:$K$123,0)),"")</f>
        <v/>
      </c>
      <c r="E20" s="20" t="str">
        <f>IFERROR(INDEX(Registrations!$B$4:$B$123,MATCH($A20&amp;"|21-30|"&amp;$B20,Registrations!$K$4:$K$123,0)),"")</f>
        <v/>
      </c>
      <c r="F20" s="20" t="str">
        <f>IFERROR(INDEX(Registrations!$B$4:$B$123,MATCH($A20&amp;"|31+|"&amp;$B20,Registrations!$K$4:$K$123,0)),"")</f>
        <v/>
      </c>
    </row>
    <row r="21" spans="1:6" x14ac:dyDescent="0.3">
      <c r="A21" s="29"/>
      <c r="B21" s="29">
        <v>2</v>
      </c>
      <c r="C21" s="30" t="str">
        <f>IFERROR(INDEX(Registrations!$B$4:$B$123,MATCH($A20&amp;"|0-10|"&amp;$B21,Registrations!$K$4:$K$123,0)),"")</f>
        <v/>
      </c>
      <c r="D21" s="30" t="str">
        <f>IFERROR(INDEX(Registrations!$B$4:$B$123,MATCH($A20&amp;"|11-20|"&amp;$B21,Registrations!$K$4:$K$123,0)),"")</f>
        <v/>
      </c>
      <c r="E21" s="30" t="str">
        <f>IFERROR(INDEX(Registrations!$B$4:$B$123,MATCH($A20&amp;"|21-30|"&amp;$B21,Registrations!$K$4:$K$123,0)),"")</f>
        <v/>
      </c>
      <c r="F21" s="30" t="str">
        <f>IFERROR(INDEX(Registrations!$B$4:$B$123,MATCH($A20&amp;"|31+|"&amp;$B21,Registrations!$K$4:$K$123,0)),"")</f>
        <v/>
      </c>
    </row>
    <row r="22" spans="1:6" x14ac:dyDescent="0.3">
      <c r="A22" s="31">
        <v>10</v>
      </c>
      <c r="B22" s="32">
        <v>1</v>
      </c>
      <c r="C22" s="33" t="str">
        <f>IFERROR(INDEX(Registrations!$B$4:$B$123,MATCH($A22&amp;"|0-10|"&amp;$B22,Registrations!$K$4:$K$123,0)),"")</f>
        <v/>
      </c>
      <c r="D22" s="33" t="str">
        <f>IFERROR(INDEX(Registrations!$B$4:$B$123,MATCH($A22&amp;"|11-20|"&amp;$B22,Registrations!$K$4:$K$123,0)),"")</f>
        <v/>
      </c>
      <c r="E22" s="33" t="str">
        <f>IFERROR(INDEX(Registrations!$B$4:$B$123,MATCH($A22&amp;"|21-30|"&amp;$B22,Registrations!$K$4:$K$123,0)),"")</f>
        <v/>
      </c>
      <c r="F22" s="33" t="str">
        <f>IFERROR(INDEX(Registrations!$B$4:$B$123,MATCH($A22&amp;"|31+|"&amp;$B22,Registrations!$K$4:$K$123,0)),"")</f>
        <v/>
      </c>
    </row>
    <row r="23" spans="1:6" x14ac:dyDescent="0.3">
      <c r="A23" s="34"/>
      <c r="B23" s="34">
        <v>2</v>
      </c>
      <c r="C23" s="35" t="str">
        <f>IFERROR(INDEX(Registrations!$B$4:$B$123,MATCH($A22&amp;"|0-10|"&amp;$B23,Registrations!$K$4:$K$123,0)),"")</f>
        <v/>
      </c>
      <c r="D23" s="35" t="str">
        <f>IFERROR(INDEX(Registrations!$B$4:$B$123,MATCH($A22&amp;"|11-20|"&amp;$B23,Registrations!$K$4:$K$123,0)),"")</f>
        <v/>
      </c>
      <c r="E23" s="35" t="str">
        <f>IFERROR(INDEX(Registrations!$B$4:$B$123,MATCH($A22&amp;"|21-30|"&amp;$B23,Registrations!$K$4:$K$123,0)),"")</f>
        <v/>
      </c>
      <c r="F23" s="35" t="str">
        <f>IFERROR(INDEX(Registrations!$B$4:$B$123,MATCH($A22&amp;"|31+|"&amp;$B23,Registrations!$K$4:$K$123,0)),"")</f>
        <v/>
      </c>
    </row>
    <row r="24" spans="1:6" x14ac:dyDescent="0.3">
      <c r="A24" s="27">
        <v>11</v>
      </c>
      <c r="B24" s="28">
        <v>1</v>
      </c>
      <c r="C24" s="20" t="str">
        <f>IFERROR(INDEX(Registrations!$B$4:$B$123,MATCH($A24&amp;"|0-10|"&amp;$B24,Registrations!$K$4:$K$123,0)),"")</f>
        <v/>
      </c>
      <c r="D24" s="20" t="str">
        <f>IFERROR(INDEX(Registrations!$B$4:$B$123,MATCH($A24&amp;"|11-20|"&amp;$B24,Registrations!$K$4:$K$123,0)),"")</f>
        <v/>
      </c>
      <c r="E24" s="20" t="str">
        <f>IFERROR(INDEX(Registrations!$B$4:$B$123,MATCH($A24&amp;"|21-30|"&amp;$B24,Registrations!$K$4:$K$123,0)),"")</f>
        <v/>
      </c>
      <c r="F24" s="20" t="str">
        <f>IFERROR(INDEX(Registrations!$B$4:$B$123,MATCH($A24&amp;"|31+|"&amp;$B24,Registrations!$K$4:$K$123,0)),"")</f>
        <v/>
      </c>
    </row>
    <row r="25" spans="1:6" x14ac:dyDescent="0.3">
      <c r="A25" s="29"/>
      <c r="B25" s="29">
        <v>2</v>
      </c>
      <c r="C25" s="30" t="str">
        <f>IFERROR(INDEX(Registrations!$B$4:$B$123,MATCH($A24&amp;"|0-10|"&amp;$B25,Registrations!$K$4:$K$123,0)),"")</f>
        <v/>
      </c>
      <c r="D25" s="30" t="str">
        <f>IFERROR(INDEX(Registrations!$B$4:$B$123,MATCH($A24&amp;"|11-20|"&amp;$B25,Registrations!$K$4:$K$123,0)),"")</f>
        <v/>
      </c>
      <c r="E25" s="30" t="str">
        <f>IFERROR(INDEX(Registrations!$B$4:$B$123,MATCH($A24&amp;"|21-30|"&amp;$B25,Registrations!$K$4:$K$123,0)),"")</f>
        <v/>
      </c>
      <c r="F25" s="30" t="str">
        <f>IFERROR(INDEX(Registrations!$B$4:$B$123,MATCH($A24&amp;"|31+|"&amp;$B25,Registrations!$K$4:$K$123,0)),"")</f>
        <v/>
      </c>
    </row>
    <row r="26" spans="1:6" x14ac:dyDescent="0.3">
      <c r="A26" s="31">
        <v>12</v>
      </c>
      <c r="B26" s="32">
        <v>1</v>
      </c>
      <c r="C26" s="33" t="str">
        <f>IFERROR(INDEX(Registrations!$B$4:$B$123,MATCH($A26&amp;"|0-10|"&amp;$B26,Registrations!$K$4:$K$123,0)),"")</f>
        <v/>
      </c>
      <c r="D26" s="33" t="str">
        <f>IFERROR(INDEX(Registrations!$B$4:$B$123,MATCH($A26&amp;"|11-20|"&amp;$B26,Registrations!$K$4:$K$123,0)),"")</f>
        <v/>
      </c>
      <c r="E26" s="33" t="str">
        <f>IFERROR(INDEX(Registrations!$B$4:$B$123,MATCH($A26&amp;"|21-30|"&amp;$B26,Registrations!$K$4:$K$123,0)),"")</f>
        <v/>
      </c>
      <c r="F26" s="33" t="str">
        <f>IFERROR(INDEX(Registrations!$B$4:$B$123,MATCH($A26&amp;"|31+|"&amp;$B26,Registrations!$K$4:$K$123,0)),"")</f>
        <v/>
      </c>
    </row>
    <row r="27" spans="1:6" x14ac:dyDescent="0.3">
      <c r="A27" s="34"/>
      <c r="B27" s="34">
        <v>2</v>
      </c>
      <c r="C27" s="35" t="str">
        <f>IFERROR(INDEX(Registrations!$B$4:$B$123,MATCH($A26&amp;"|0-10|"&amp;$B27,Registrations!$K$4:$K$123,0)),"")</f>
        <v/>
      </c>
      <c r="D27" s="35" t="str">
        <f>IFERROR(INDEX(Registrations!$B$4:$B$123,MATCH($A26&amp;"|11-20|"&amp;$B27,Registrations!$K$4:$K$123,0)),"")</f>
        <v/>
      </c>
      <c r="E27" s="35" t="str">
        <f>IFERROR(INDEX(Registrations!$B$4:$B$123,MATCH($A26&amp;"|21-30|"&amp;$B27,Registrations!$K$4:$K$123,0)),"")</f>
        <v/>
      </c>
      <c r="F27" s="35" t="str">
        <f>IFERROR(INDEX(Registrations!$B$4:$B$123,MATCH($A26&amp;"|31+|"&amp;$B27,Registrations!$K$4:$K$123,0)),"")</f>
        <v/>
      </c>
    </row>
    <row r="28" spans="1:6" x14ac:dyDescent="0.3">
      <c r="A28" s="27">
        <v>13</v>
      </c>
      <c r="B28" s="28">
        <v>1</v>
      </c>
      <c r="C28" s="20" t="str">
        <f>IFERROR(INDEX(Registrations!$B$4:$B$123,MATCH($A28&amp;"|0-10|"&amp;$B28,Registrations!$K$4:$K$123,0)),"")</f>
        <v/>
      </c>
      <c r="D28" s="20" t="str">
        <f>IFERROR(INDEX(Registrations!$B$4:$B$123,MATCH($A28&amp;"|11-20|"&amp;$B28,Registrations!$K$4:$K$123,0)),"")</f>
        <v/>
      </c>
      <c r="E28" s="20" t="str">
        <f>IFERROR(INDEX(Registrations!$B$4:$B$123,MATCH($A28&amp;"|21-30|"&amp;$B28,Registrations!$K$4:$K$123,0)),"")</f>
        <v/>
      </c>
      <c r="F28" s="20" t="str">
        <f>IFERROR(INDEX(Registrations!$B$4:$B$123,MATCH($A28&amp;"|31+|"&amp;$B28,Registrations!$K$4:$K$123,0)),"")</f>
        <v/>
      </c>
    </row>
    <row r="29" spans="1:6" x14ac:dyDescent="0.3">
      <c r="A29" s="29"/>
      <c r="B29" s="29">
        <v>2</v>
      </c>
      <c r="C29" s="30" t="str">
        <f>IFERROR(INDEX(Registrations!$B$4:$B$123,MATCH($A28&amp;"|0-10|"&amp;$B29,Registrations!$K$4:$K$123,0)),"")</f>
        <v/>
      </c>
      <c r="D29" s="30" t="str">
        <f>IFERROR(INDEX(Registrations!$B$4:$B$123,MATCH($A28&amp;"|11-20|"&amp;$B29,Registrations!$K$4:$K$123,0)),"")</f>
        <v/>
      </c>
      <c r="E29" s="30" t="str">
        <f>IFERROR(INDEX(Registrations!$B$4:$B$123,MATCH($A28&amp;"|21-30|"&amp;$B29,Registrations!$K$4:$K$123,0)),"")</f>
        <v/>
      </c>
      <c r="F29" s="30" t="str">
        <f>IFERROR(INDEX(Registrations!$B$4:$B$123,MATCH($A28&amp;"|31+|"&amp;$B29,Registrations!$K$4:$K$123,0)),"")</f>
        <v/>
      </c>
    </row>
    <row r="30" spans="1:6" x14ac:dyDescent="0.3">
      <c r="A30" s="31">
        <v>14</v>
      </c>
      <c r="B30" s="32">
        <v>1</v>
      </c>
      <c r="C30" s="33" t="str">
        <f>IFERROR(INDEX(Registrations!$B$4:$B$123,MATCH($A30&amp;"|0-10|"&amp;$B30,Registrations!$K$4:$K$123,0)),"")</f>
        <v/>
      </c>
      <c r="D30" s="33" t="str">
        <f>IFERROR(INDEX(Registrations!$B$4:$B$123,MATCH($A30&amp;"|11-20|"&amp;$B30,Registrations!$K$4:$K$123,0)),"")</f>
        <v/>
      </c>
      <c r="E30" s="33" t="str">
        <f>IFERROR(INDEX(Registrations!$B$4:$B$123,MATCH($A30&amp;"|21-30|"&amp;$B30,Registrations!$K$4:$K$123,0)),"")</f>
        <v/>
      </c>
      <c r="F30" s="33" t="str">
        <f>IFERROR(INDEX(Registrations!$B$4:$B$123,MATCH($A30&amp;"|31+|"&amp;$B30,Registrations!$K$4:$K$123,0)),"")</f>
        <v/>
      </c>
    </row>
    <row r="31" spans="1:6" x14ac:dyDescent="0.3">
      <c r="A31" s="34"/>
      <c r="B31" s="34">
        <v>2</v>
      </c>
      <c r="C31" s="35" t="str">
        <f>IFERROR(INDEX(Registrations!$B$4:$B$123,MATCH($A30&amp;"|0-10|"&amp;$B31,Registrations!$K$4:$K$123,0)),"")</f>
        <v/>
      </c>
      <c r="D31" s="35" t="str">
        <f>IFERROR(INDEX(Registrations!$B$4:$B$123,MATCH($A30&amp;"|11-20|"&amp;$B31,Registrations!$K$4:$K$123,0)),"")</f>
        <v/>
      </c>
      <c r="E31" s="35" t="str">
        <f>IFERROR(INDEX(Registrations!$B$4:$B$123,MATCH($A30&amp;"|21-30|"&amp;$B31,Registrations!$K$4:$K$123,0)),"")</f>
        <v/>
      </c>
      <c r="F31" s="35" t="str">
        <f>IFERROR(INDEX(Registrations!$B$4:$B$123,MATCH($A30&amp;"|31+|"&amp;$B31,Registrations!$K$4:$K$123,0)),"")</f>
        <v/>
      </c>
    </row>
    <row r="32" spans="1:6" x14ac:dyDescent="0.3">
      <c r="A32" s="27">
        <v>15</v>
      </c>
      <c r="B32" s="28">
        <v>1</v>
      </c>
      <c r="C32" s="20" t="str">
        <f>IFERROR(INDEX(Registrations!$B$4:$B$123,MATCH($A32&amp;"|0-10|"&amp;$B32,Registrations!$K$4:$K$123,0)),"")</f>
        <v/>
      </c>
      <c r="D32" s="20" t="str">
        <f>IFERROR(INDEX(Registrations!$B$4:$B$123,MATCH($A32&amp;"|11-20|"&amp;$B32,Registrations!$K$4:$K$123,0)),"")</f>
        <v/>
      </c>
      <c r="E32" s="20" t="str">
        <f>IFERROR(INDEX(Registrations!$B$4:$B$123,MATCH($A32&amp;"|21-30|"&amp;$B32,Registrations!$K$4:$K$123,0)),"")</f>
        <v/>
      </c>
      <c r="F32" s="20" t="str">
        <f>IFERROR(INDEX(Registrations!$B$4:$B$123,MATCH($A32&amp;"|31+|"&amp;$B32,Registrations!$K$4:$K$123,0)),"")</f>
        <v/>
      </c>
    </row>
    <row r="33" spans="1:6" x14ac:dyDescent="0.3">
      <c r="A33" s="29"/>
      <c r="B33" s="29">
        <v>2</v>
      </c>
      <c r="C33" s="30" t="str">
        <f>IFERROR(INDEX(Registrations!$B$4:$B$123,MATCH($A32&amp;"|0-10|"&amp;$B33,Registrations!$K$4:$K$123,0)),"")</f>
        <v/>
      </c>
      <c r="D33" s="30" t="str">
        <f>IFERROR(INDEX(Registrations!$B$4:$B$123,MATCH($A32&amp;"|11-20|"&amp;$B33,Registrations!$K$4:$K$123,0)),"")</f>
        <v/>
      </c>
      <c r="E33" s="30" t="str">
        <f>IFERROR(INDEX(Registrations!$B$4:$B$123,MATCH($A32&amp;"|21-30|"&amp;$B33,Registrations!$K$4:$K$123,0)),"")</f>
        <v/>
      </c>
      <c r="F33" s="30" t="str">
        <f>IFERROR(INDEX(Registrations!$B$4:$B$123,MATCH($A32&amp;"|31+|"&amp;$B33,Registrations!$K$4:$K$123,0)),"")</f>
        <v/>
      </c>
    </row>
    <row r="34" spans="1:6" x14ac:dyDescent="0.3">
      <c r="A34" s="31">
        <v>16</v>
      </c>
      <c r="B34" s="32">
        <v>1</v>
      </c>
      <c r="C34" s="33" t="str">
        <f>IFERROR(INDEX(Registrations!$B$4:$B$123,MATCH($A34&amp;"|0-10|"&amp;$B34,Registrations!$K$4:$K$123,0)),"")</f>
        <v/>
      </c>
      <c r="D34" s="33" t="str">
        <f>IFERROR(INDEX(Registrations!$B$4:$B$123,MATCH($A34&amp;"|11-20|"&amp;$B34,Registrations!$K$4:$K$123,0)),"")</f>
        <v/>
      </c>
      <c r="E34" s="33" t="str">
        <f>IFERROR(INDEX(Registrations!$B$4:$B$123,MATCH($A34&amp;"|21-30|"&amp;$B34,Registrations!$K$4:$K$123,0)),"")</f>
        <v/>
      </c>
      <c r="F34" s="33" t="str">
        <f>IFERROR(INDEX(Registrations!$B$4:$B$123,MATCH($A34&amp;"|31+|"&amp;$B34,Registrations!$K$4:$K$123,0)),"")</f>
        <v/>
      </c>
    </row>
    <row r="35" spans="1:6" x14ac:dyDescent="0.3">
      <c r="A35" s="34"/>
      <c r="B35" s="34">
        <v>2</v>
      </c>
      <c r="C35" s="35" t="str">
        <f>IFERROR(INDEX(Registrations!$B$4:$B$123,MATCH($A34&amp;"|0-10|"&amp;$B35,Registrations!$K$4:$K$123,0)),"")</f>
        <v/>
      </c>
      <c r="D35" s="35" t="str">
        <f>IFERROR(INDEX(Registrations!$B$4:$B$123,MATCH($A34&amp;"|11-20|"&amp;$B35,Registrations!$K$4:$K$123,0)),"")</f>
        <v/>
      </c>
      <c r="E35" s="35" t="str">
        <f>IFERROR(INDEX(Registrations!$B$4:$B$123,MATCH($A34&amp;"|21-30|"&amp;$B35,Registrations!$K$4:$K$123,0)),"")</f>
        <v/>
      </c>
      <c r="F35" s="35" t="str">
        <f>IFERROR(INDEX(Registrations!$B$4:$B$123,MATCH($A34&amp;"|31+|"&amp;$B35,Registrations!$K$4:$K$123,0)),"")</f>
        <v/>
      </c>
    </row>
    <row r="36" spans="1:6" x14ac:dyDescent="0.3">
      <c r="A36" s="27">
        <v>17</v>
      </c>
      <c r="B36" s="28">
        <v>1</v>
      </c>
      <c r="C36" s="20" t="str">
        <f>IFERROR(INDEX(Registrations!$B$4:$B$123,MATCH($A36&amp;"|0-10|"&amp;$B36,Registrations!$K$4:$K$123,0)),"")</f>
        <v/>
      </c>
      <c r="D36" s="20" t="str">
        <f>IFERROR(INDEX(Registrations!$B$4:$B$123,MATCH($A36&amp;"|11-20|"&amp;$B36,Registrations!$K$4:$K$123,0)),"")</f>
        <v/>
      </c>
      <c r="E36" s="20" t="str">
        <f>IFERROR(INDEX(Registrations!$B$4:$B$123,MATCH($A36&amp;"|21-30|"&amp;$B36,Registrations!$K$4:$K$123,0)),"")</f>
        <v/>
      </c>
      <c r="F36" s="20" t="str">
        <f>IFERROR(INDEX(Registrations!$B$4:$B$123,MATCH($A36&amp;"|31+|"&amp;$B36,Registrations!$K$4:$K$123,0)),"")</f>
        <v/>
      </c>
    </row>
    <row r="37" spans="1:6" x14ac:dyDescent="0.3">
      <c r="A37" s="29"/>
      <c r="B37" s="29">
        <v>2</v>
      </c>
      <c r="C37" s="30" t="str">
        <f>IFERROR(INDEX(Registrations!$B$4:$B$123,MATCH($A36&amp;"|0-10|"&amp;$B37,Registrations!$K$4:$K$123,0)),"")</f>
        <v/>
      </c>
      <c r="D37" s="30" t="str">
        <f>IFERROR(INDEX(Registrations!$B$4:$B$123,MATCH($A36&amp;"|11-20|"&amp;$B37,Registrations!$K$4:$K$123,0)),"")</f>
        <v/>
      </c>
      <c r="E37" s="30" t="str">
        <f>IFERROR(INDEX(Registrations!$B$4:$B$123,MATCH($A36&amp;"|21-30|"&amp;$B37,Registrations!$K$4:$K$123,0)),"")</f>
        <v/>
      </c>
      <c r="F37" s="30" t="str">
        <f>IFERROR(INDEX(Registrations!$B$4:$B$123,MATCH($A36&amp;"|31+|"&amp;$B37,Registrations!$K$4:$K$123,0)),"")</f>
        <v/>
      </c>
    </row>
    <row r="38" spans="1:6" x14ac:dyDescent="0.3">
      <c r="A38" s="31">
        <v>18</v>
      </c>
      <c r="B38" s="32">
        <v>1</v>
      </c>
      <c r="C38" s="33" t="str">
        <f>IFERROR(INDEX(Registrations!$B$4:$B$123,MATCH($A38&amp;"|0-10|"&amp;$B38,Registrations!$K$4:$K$123,0)),"")</f>
        <v/>
      </c>
      <c r="D38" s="33" t="str">
        <f>IFERROR(INDEX(Registrations!$B$4:$B$123,MATCH($A38&amp;"|11-20|"&amp;$B38,Registrations!$K$4:$K$123,0)),"")</f>
        <v/>
      </c>
      <c r="E38" s="33" t="str">
        <f>IFERROR(INDEX(Registrations!$B$4:$B$123,MATCH($A38&amp;"|21-30|"&amp;$B38,Registrations!$K$4:$K$123,0)),"")</f>
        <v/>
      </c>
      <c r="F38" s="33" t="str">
        <f>IFERROR(INDEX(Registrations!$B$4:$B$123,MATCH($A38&amp;"|31+|"&amp;$B38,Registrations!$K$4:$K$123,0)),"")</f>
        <v/>
      </c>
    </row>
    <row r="39" spans="1:6" x14ac:dyDescent="0.3">
      <c r="A39" s="34"/>
      <c r="B39" s="34">
        <v>2</v>
      </c>
      <c r="C39" s="35" t="str">
        <f>IFERROR(INDEX(Registrations!$B$4:$B$123,MATCH($A38&amp;"|0-10|"&amp;$B39,Registrations!$K$4:$K$123,0)),"")</f>
        <v/>
      </c>
      <c r="D39" s="35" t="str">
        <f>IFERROR(INDEX(Registrations!$B$4:$B$123,MATCH($A38&amp;"|11-20|"&amp;$B39,Registrations!$K$4:$K$123,0)),"")</f>
        <v/>
      </c>
      <c r="E39" s="35" t="str">
        <f>IFERROR(INDEX(Registrations!$B$4:$B$123,MATCH($A38&amp;"|21-30|"&amp;$B39,Registrations!$K$4:$K$123,0)),"")</f>
        <v/>
      </c>
      <c r="F39" s="35" t="str">
        <f>IFERROR(INDEX(Registrations!$B$4:$B$123,MATCH($A38&amp;"|31+|"&amp;$B39,Registrations!$K$4:$K$123,0)),"")</f>
        <v/>
      </c>
    </row>
    <row r="40" spans="1:6" x14ac:dyDescent="0.3">
      <c r="A40" s="27">
        <v>19</v>
      </c>
      <c r="B40" s="28">
        <v>1</v>
      </c>
      <c r="C40" s="20" t="str">
        <f>IFERROR(INDEX(Registrations!$B$4:$B$123,MATCH($A40&amp;"|0-10|"&amp;$B40,Registrations!$K$4:$K$123,0)),"")</f>
        <v/>
      </c>
      <c r="D40" s="20" t="str">
        <f>IFERROR(INDEX(Registrations!$B$4:$B$123,MATCH($A40&amp;"|11-20|"&amp;$B40,Registrations!$K$4:$K$123,0)),"")</f>
        <v/>
      </c>
      <c r="E40" s="20" t="str">
        <f>IFERROR(INDEX(Registrations!$B$4:$B$123,MATCH($A40&amp;"|21-30|"&amp;$B40,Registrations!$K$4:$K$123,0)),"")</f>
        <v/>
      </c>
      <c r="F40" s="20" t="str">
        <f>IFERROR(INDEX(Registrations!$B$4:$B$123,MATCH($A40&amp;"|31+|"&amp;$B40,Registrations!$K$4:$K$123,0)),"")</f>
        <v/>
      </c>
    </row>
    <row r="41" spans="1:6" x14ac:dyDescent="0.3">
      <c r="A41" s="29"/>
      <c r="B41" s="29">
        <v>2</v>
      </c>
      <c r="C41" s="30" t="str">
        <f>IFERROR(INDEX(Registrations!$B$4:$B$123,MATCH($A40&amp;"|0-10|"&amp;$B41,Registrations!$K$4:$K$123,0)),"")</f>
        <v/>
      </c>
      <c r="D41" s="30" t="str">
        <f>IFERROR(INDEX(Registrations!$B$4:$B$123,MATCH($A40&amp;"|11-20|"&amp;$B41,Registrations!$K$4:$K$123,0)),"")</f>
        <v/>
      </c>
      <c r="E41" s="30" t="str">
        <f>IFERROR(INDEX(Registrations!$B$4:$B$123,MATCH($A40&amp;"|21-30|"&amp;$B41,Registrations!$K$4:$K$123,0)),"")</f>
        <v/>
      </c>
      <c r="F41" s="30" t="str">
        <f>IFERROR(INDEX(Registrations!$B$4:$B$123,MATCH($A40&amp;"|31+|"&amp;$B41,Registrations!$K$4:$K$123,0)),"")</f>
        <v/>
      </c>
    </row>
    <row r="42" spans="1:6" x14ac:dyDescent="0.3">
      <c r="A42" s="31">
        <v>20</v>
      </c>
      <c r="B42" s="32">
        <v>1</v>
      </c>
      <c r="C42" s="33" t="str">
        <f>IFERROR(INDEX(Registrations!$B$4:$B$123,MATCH($A42&amp;"|0-10|"&amp;$B42,Registrations!$K$4:$K$123,0)),"")</f>
        <v/>
      </c>
      <c r="D42" s="33" t="str">
        <f>IFERROR(INDEX(Registrations!$B$4:$B$123,MATCH($A42&amp;"|11-20|"&amp;$B42,Registrations!$K$4:$K$123,0)),"")</f>
        <v/>
      </c>
      <c r="E42" s="33" t="str">
        <f>IFERROR(INDEX(Registrations!$B$4:$B$123,MATCH($A42&amp;"|21-30|"&amp;$B42,Registrations!$K$4:$K$123,0)),"")</f>
        <v/>
      </c>
      <c r="F42" s="33" t="str">
        <f>IFERROR(INDEX(Registrations!$B$4:$B$123,MATCH($A42&amp;"|31+|"&amp;$B42,Registrations!$K$4:$K$123,0)),"")</f>
        <v/>
      </c>
    </row>
    <row r="43" spans="1:6" x14ac:dyDescent="0.3">
      <c r="A43" s="34"/>
      <c r="B43" s="34">
        <v>2</v>
      </c>
      <c r="C43" s="35" t="str">
        <f>IFERROR(INDEX(Registrations!$B$4:$B$123,MATCH($A42&amp;"|0-10|"&amp;$B43,Registrations!$K$4:$K$123,0)),"")</f>
        <v/>
      </c>
      <c r="D43" s="35" t="str">
        <f>IFERROR(INDEX(Registrations!$B$4:$B$123,MATCH($A42&amp;"|11-20|"&amp;$B43,Registrations!$K$4:$K$123,0)),"")</f>
        <v/>
      </c>
      <c r="E43" s="35" t="str">
        <f>IFERROR(INDEX(Registrations!$B$4:$B$123,MATCH($A42&amp;"|21-30|"&amp;$B43,Registrations!$K$4:$K$123,0)),"")</f>
        <v/>
      </c>
      <c r="F43" s="35" t="str">
        <f>IFERROR(INDEX(Registrations!$B$4:$B$123,MATCH($A42&amp;"|31+|"&amp;$B43,Registrations!$K$4:$K$123,0)),"")</f>
        <v/>
      </c>
    </row>
    <row r="44" spans="1:6" x14ac:dyDescent="0.3">
      <c r="A44" s="27">
        <v>21</v>
      </c>
      <c r="B44" s="28">
        <v>1</v>
      </c>
      <c r="C44" s="20" t="str">
        <f>IFERROR(INDEX(Registrations!$B$4:$B$123,MATCH($A44&amp;"|0-10|"&amp;$B44,Registrations!$K$4:$K$123,0)),"")</f>
        <v/>
      </c>
      <c r="D44" s="20" t="str">
        <f>IFERROR(INDEX(Registrations!$B$4:$B$123,MATCH($A44&amp;"|11-20|"&amp;$B44,Registrations!$K$4:$K$123,0)),"")</f>
        <v/>
      </c>
      <c r="E44" s="20" t="str">
        <f>IFERROR(INDEX(Registrations!$B$4:$B$123,MATCH($A44&amp;"|21-30|"&amp;$B44,Registrations!$K$4:$K$123,0)),"")</f>
        <v/>
      </c>
      <c r="F44" s="20" t="str">
        <f>IFERROR(INDEX(Registrations!$B$4:$B$123,MATCH($A44&amp;"|31+|"&amp;$B44,Registrations!$K$4:$K$123,0)),"")</f>
        <v/>
      </c>
    </row>
    <row r="45" spans="1:6" x14ac:dyDescent="0.3">
      <c r="A45" s="29"/>
      <c r="B45" s="29">
        <v>2</v>
      </c>
      <c r="C45" s="30" t="str">
        <f>IFERROR(INDEX(Registrations!$B$4:$B$123,MATCH($A44&amp;"|0-10|"&amp;$B45,Registrations!$K$4:$K$123,0)),"")</f>
        <v/>
      </c>
      <c r="D45" s="30" t="str">
        <f>IFERROR(INDEX(Registrations!$B$4:$B$123,MATCH($A44&amp;"|11-20|"&amp;$B45,Registrations!$K$4:$K$123,0)),"")</f>
        <v/>
      </c>
      <c r="E45" s="30" t="str">
        <f>IFERROR(INDEX(Registrations!$B$4:$B$123,MATCH($A44&amp;"|21-30|"&amp;$B45,Registrations!$K$4:$K$123,0)),"")</f>
        <v/>
      </c>
      <c r="F45" s="30" t="str">
        <f>IFERROR(INDEX(Registrations!$B$4:$B$123,MATCH($A44&amp;"|31+|"&amp;$B45,Registrations!$K$4:$K$123,0)),"")</f>
        <v/>
      </c>
    </row>
    <row r="46" spans="1:6" x14ac:dyDescent="0.3">
      <c r="A46" s="31">
        <v>22</v>
      </c>
      <c r="B46" s="32">
        <v>1</v>
      </c>
      <c r="C46" s="33" t="str">
        <f>IFERROR(INDEX(Registrations!$B$4:$B$123,MATCH($A46&amp;"|0-10|"&amp;$B46,Registrations!$K$4:$K$123,0)),"")</f>
        <v/>
      </c>
      <c r="D46" s="33" t="str">
        <f>IFERROR(INDEX(Registrations!$B$4:$B$123,MATCH($A46&amp;"|11-20|"&amp;$B46,Registrations!$K$4:$K$123,0)),"")</f>
        <v/>
      </c>
      <c r="E46" s="33" t="str">
        <f>IFERROR(INDEX(Registrations!$B$4:$B$123,MATCH($A46&amp;"|21-30|"&amp;$B46,Registrations!$K$4:$K$123,0)),"")</f>
        <v/>
      </c>
      <c r="F46" s="33" t="str">
        <f>IFERROR(INDEX(Registrations!$B$4:$B$123,MATCH($A46&amp;"|31+|"&amp;$B46,Registrations!$K$4:$K$123,0)),"")</f>
        <v/>
      </c>
    </row>
    <row r="47" spans="1:6" x14ac:dyDescent="0.3">
      <c r="A47" s="34"/>
      <c r="B47" s="34">
        <v>2</v>
      </c>
      <c r="C47" s="35" t="str">
        <f>IFERROR(INDEX(Registrations!$B$4:$B$123,MATCH($A46&amp;"|0-10|"&amp;$B47,Registrations!$K$4:$K$123,0)),"")</f>
        <v/>
      </c>
      <c r="D47" s="35" t="str">
        <f>IFERROR(INDEX(Registrations!$B$4:$B$123,MATCH($A46&amp;"|11-20|"&amp;$B47,Registrations!$K$4:$K$123,0)),"")</f>
        <v/>
      </c>
      <c r="E47" s="35" t="str">
        <f>IFERROR(INDEX(Registrations!$B$4:$B$123,MATCH($A46&amp;"|21-30|"&amp;$B47,Registrations!$K$4:$K$123,0)),"")</f>
        <v/>
      </c>
      <c r="F47" s="35" t="str">
        <f>IFERROR(INDEX(Registrations!$B$4:$B$123,MATCH($A46&amp;"|31+|"&amp;$B47,Registrations!$K$4:$K$123,0)),"")</f>
        <v/>
      </c>
    </row>
    <row r="48" spans="1:6" x14ac:dyDescent="0.3">
      <c r="A48" s="27">
        <v>23</v>
      </c>
      <c r="B48" s="28">
        <v>1</v>
      </c>
      <c r="C48" s="20" t="str">
        <f>IFERROR(INDEX(Registrations!$B$4:$B$123,MATCH($A48&amp;"|0-10|"&amp;$B48,Registrations!$K$4:$K$123,0)),"")</f>
        <v/>
      </c>
      <c r="D48" s="20" t="str">
        <f>IFERROR(INDEX(Registrations!$B$4:$B$123,MATCH($A48&amp;"|11-20|"&amp;$B48,Registrations!$K$4:$K$123,0)),"")</f>
        <v/>
      </c>
      <c r="E48" s="20" t="str">
        <f>IFERROR(INDEX(Registrations!$B$4:$B$123,MATCH($A48&amp;"|21-30|"&amp;$B48,Registrations!$K$4:$K$123,0)),"")</f>
        <v/>
      </c>
      <c r="F48" s="20" t="str">
        <f>IFERROR(INDEX(Registrations!$B$4:$B$123,MATCH($A48&amp;"|31+|"&amp;$B48,Registrations!$K$4:$K$123,0)),"")</f>
        <v/>
      </c>
    </row>
    <row r="49" spans="1:6" x14ac:dyDescent="0.3">
      <c r="A49" s="29"/>
      <c r="B49" s="29">
        <v>2</v>
      </c>
      <c r="C49" s="30" t="str">
        <f>IFERROR(INDEX(Registrations!$B$4:$B$123,MATCH($A48&amp;"|0-10|"&amp;$B49,Registrations!$K$4:$K$123,0)),"")</f>
        <v/>
      </c>
      <c r="D49" s="30" t="str">
        <f>IFERROR(INDEX(Registrations!$B$4:$B$123,MATCH($A48&amp;"|11-20|"&amp;$B49,Registrations!$K$4:$K$123,0)),"")</f>
        <v/>
      </c>
      <c r="E49" s="30" t="str">
        <f>IFERROR(INDEX(Registrations!$B$4:$B$123,MATCH($A48&amp;"|21-30|"&amp;$B49,Registrations!$K$4:$K$123,0)),"")</f>
        <v/>
      </c>
      <c r="F49" s="30" t="str">
        <f>IFERROR(INDEX(Registrations!$B$4:$B$123,MATCH($A48&amp;"|31+|"&amp;$B49,Registrations!$K$4:$K$123,0)),"")</f>
        <v/>
      </c>
    </row>
    <row r="50" spans="1:6" x14ac:dyDescent="0.3">
      <c r="A50" s="31">
        <v>24</v>
      </c>
      <c r="B50" s="32">
        <v>1</v>
      </c>
      <c r="C50" s="33" t="str">
        <f>IFERROR(INDEX(Registrations!$B$4:$B$123,MATCH($A50&amp;"|0-10|"&amp;$B50,Registrations!$K$4:$K$123,0)),"")</f>
        <v/>
      </c>
      <c r="D50" s="33" t="str">
        <f>IFERROR(INDEX(Registrations!$B$4:$B$123,MATCH($A50&amp;"|11-20|"&amp;$B50,Registrations!$K$4:$K$123,0)),"")</f>
        <v/>
      </c>
      <c r="E50" s="33" t="str">
        <f>IFERROR(INDEX(Registrations!$B$4:$B$123,MATCH($A50&amp;"|21-30|"&amp;$B50,Registrations!$K$4:$K$123,0)),"")</f>
        <v/>
      </c>
      <c r="F50" s="33" t="str">
        <f>IFERROR(INDEX(Registrations!$B$4:$B$123,MATCH($A50&amp;"|31+|"&amp;$B50,Registrations!$K$4:$K$123,0)),"")</f>
        <v/>
      </c>
    </row>
    <row r="51" spans="1:6" x14ac:dyDescent="0.3">
      <c r="A51" s="34"/>
      <c r="B51" s="34">
        <v>2</v>
      </c>
      <c r="C51" s="35" t="str">
        <f>IFERROR(INDEX(Registrations!$B$4:$B$123,MATCH($A50&amp;"|0-10|"&amp;$B51,Registrations!$K$4:$K$123,0)),"")</f>
        <v/>
      </c>
      <c r="D51" s="35" t="str">
        <f>IFERROR(INDEX(Registrations!$B$4:$B$123,MATCH($A50&amp;"|11-20|"&amp;$B51,Registrations!$K$4:$K$123,0)),"")</f>
        <v/>
      </c>
      <c r="E51" s="35" t="str">
        <f>IFERROR(INDEX(Registrations!$B$4:$B$123,MATCH($A50&amp;"|21-30|"&amp;$B51,Registrations!$K$4:$K$123,0)),"")</f>
        <v/>
      </c>
      <c r="F51" s="35" t="str">
        <f>IFERROR(INDEX(Registrations!$B$4:$B$123,MATCH($A50&amp;"|31+|"&amp;$B51,Registrations!$K$4:$K$123,0)),"")</f>
        <v/>
      </c>
    </row>
    <row r="52" spans="1:6" x14ac:dyDescent="0.3">
      <c r="A52" s="27">
        <v>25</v>
      </c>
      <c r="B52" s="28">
        <v>1</v>
      </c>
      <c r="C52" s="20" t="str">
        <f>IFERROR(INDEX(Registrations!$B$4:$B$123,MATCH($A52&amp;"|0-10|"&amp;$B52,Registrations!$K$4:$K$123,0)),"")</f>
        <v/>
      </c>
      <c r="D52" s="20" t="str">
        <f>IFERROR(INDEX(Registrations!$B$4:$B$123,MATCH($A52&amp;"|11-20|"&amp;$B52,Registrations!$K$4:$K$123,0)),"")</f>
        <v/>
      </c>
      <c r="E52" s="20" t="str">
        <f>IFERROR(INDEX(Registrations!$B$4:$B$123,MATCH($A52&amp;"|21-30|"&amp;$B52,Registrations!$K$4:$K$123,0)),"")</f>
        <v/>
      </c>
      <c r="F52" s="20" t="str">
        <f>IFERROR(INDEX(Registrations!$B$4:$B$123,MATCH($A52&amp;"|31+|"&amp;$B52,Registrations!$K$4:$K$123,0)),"")</f>
        <v/>
      </c>
    </row>
    <row r="53" spans="1:6" x14ac:dyDescent="0.3">
      <c r="A53" s="29"/>
      <c r="B53" s="29">
        <v>2</v>
      </c>
      <c r="C53" s="30" t="str">
        <f>IFERROR(INDEX(Registrations!$B$4:$B$123,MATCH($A52&amp;"|0-10|"&amp;$B53,Registrations!$K$4:$K$123,0)),"")</f>
        <v/>
      </c>
      <c r="D53" s="30" t="str">
        <f>IFERROR(INDEX(Registrations!$B$4:$B$123,MATCH($A52&amp;"|11-20|"&amp;$B53,Registrations!$K$4:$K$123,0)),"")</f>
        <v/>
      </c>
      <c r="E53" s="30" t="str">
        <f>IFERROR(INDEX(Registrations!$B$4:$B$123,MATCH($A52&amp;"|21-30|"&amp;$B53,Registrations!$K$4:$K$123,0)),"")</f>
        <v/>
      </c>
      <c r="F53" s="30" t="str">
        <f>IFERROR(INDEX(Registrations!$B$4:$B$123,MATCH($A52&amp;"|31+|"&amp;$B53,Registrations!$K$4:$K$123,0)),"")</f>
        <v/>
      </c>
    </row>
    <row r="54" spans="1:6" x14ac:dyDescent="0.3">
      <c r="A54" s="31">
        <v>26</v>
      </c>
      <c r="B54" s="32">
        <v>1</v>
      </c>
      <c r="C54" s="33" t="str">
        <f>IFERROR(INDEX(Registrations!$B$4:$B$123,MATCH($A54&amp;"|0-10|"&amp;$B54,Registrations!$K$4:$K$123,0)),"")</f>
        <v/>
      </c>
      <c r="D54" s="33" t="str">
        <f>IFERROR(INDEX(Registrations!$B$4:$B$123,MATCH($A54&amp;"|11-20|"&amp;$B54,Registrations!$K$4:$K$123,0)),"")</f>
        <v/>
      </c>
      <c r="E54" s="33" t="str">
        <f>IFERROR(INDEX(Registrations!$B$4:$B$123,MATCH($A54&amp;"|21-30|"&amp;$B54,Registrations!$K$4:$K$123,0)),"")</f>
        <v/>
      </c>
      <c r="F54" s="33" t="str">
        <f>IFERROR(INDEX(Registrations!$B$4:$B$123,MATCH($A54&amp;"|31+|"&amp;$B54,Registrations!$K$4:$K$123,0)),"")</f>
        <v/>
      </c>
    </row>
    <row r="55" spans="1:6" x14ac:dyDescent="0.3">
      <c r="A55" s="34"/>
      <c r="B55" s="34">
        <v>2</v>
      </c>
      <c r="C55" s="35" t="str">
        <f>IFERROR(INDEX(Registrations!$B$4:$B$123,MATCH($A54&amp;"|0-10|"&amp;$B55,Registrations!$K$4:$K$123,0)),"")</f>
        <v/>
      </c>
      <c r="D55" s="35" t="str">
        <f>IFERROR(INDEX(Registrations!$B$4:$B$123,MATCH($A54&amp;"|11-20|"&amp;$B55,Registrations!$K$4:$K$123,0)),"")</f>
        <v/>
      </c>
      <c r="E55" s="35" t="str">
        <f>IFERROR(INDEX(Registrations!$B$4:$B$123,MATCH($A54&amp;"|21-30|"&amp;$B55,Registrations!$K$4:$K$123,0)),"")</f>
        <v/>
      </c>
      <c r="F55" s="35" t="str">
        <f>IFERROR(INDEX(Registrations!$B$4:$B$123,MATCH($A54&amp;"|31+|"&amp;$B55,Registrations!$K$4:$K$123,0)),"")</f>
        <v/>
      </c>
    </row>
    <row r="56" spans="1:6" x14ac:dyDescent="0.3">
      <c r="A56" s="27">
        <v>27</v>
      </c>
      <c r="B56" s="28">
        <v>1</v>
      </c>
      <c r="C56" s="20" t="str">
        <f>IFERROR(INDEX(Registrations!$B$4:$B$123,MATCH($A56&amp;"|0-10|"&amp;$B56,Registrations!$K$4:$K$123,0)),"")</f>
        <v/>
      </c>
      <c r="D56" s="20" t="str">
        <f>IFERROR(INDEX(Registrations!$B$4:$B$123,MATCH($A56&amp;"|11-20|"&amp;$B56,Registrations!$K$4:$K$123,0)),"")</f>
        <v/>
      </c>
      <c r="E56" s="20" t="str">
        <f>IFERROR(INDEX(Registrations!$B$4:$B$123,MATCH($A56&amp;"|21-30|"&amp;$B56,Registrations!$K$4:$K$123,0)),"")</f>
        <v/>
      </c>
      <c r="F56" s="20" t="str">
        <f>IFERROR(INDEX(Registrations!$B$4:$B$123,MATCH($A56&amp;"|31+|"&amp;$B56,Registrations!$K$4:$K$123,0)),"")</f>
        <v/>
      </c>
    </row>
    <row r="57" spans="1:6" x14ac:dyDescent="0.3">
      <c r="A57" s="29"/>
      <c r="B57" s="29">
        <v>2</v>
      </c>
      <c r="C57" s="30" t="str">
        <f>IFERROR(INDEX(Registrations!$B$4:$B$123,MATCH($A56&amp;"|0-10|"&amp;$B57,Registrations!$K$4:$K$123,0)),"")</f>
        <v/>
      </c>
      <c r="D57" s="30" t="str">
        <f>IFERROR(INDEX(Registrations!$B$4:$B$123,MATCH($A56&amp;"|11-20|"&amp;$B57,Registrations!$K$4:$K$123,0)),"")</f>
        <v/>
      </c>
      <c r="E57" s="30" t="str">
        <f>IFERROR(INDEX(Registrations!$B$4:$B$123,MATCH($A56&amp;"|21-30|"&amp;$B57,Registrations!$K$4:$K$123,0)),"")</f>
        <v/>
      </c>
      <c r="F57" s="30" t="str">
        <f>IFERROR(INDEX(Registrations!$B$4:$B$123,MATCH($A56&amp;"|31+|"&amp;$B57,Registrations!$K$4:$K$123,0)),"")</f>
        <v/>
      </c>
    </row>
    <row r="58" spans="1:6" x14ac:dyDescent="0.3">
      <c r="A58" s="31">
        <v>28</v>
      </c>
      <c r="B58" s="32">
        <v>1</v>
      </c>
      <c r="C58" s="33" t="str">
        <f>IFERROR(INDEX(Registrations!$B$4:$B$123,MATCH($A58&amp;"|0-10|"&amp;$B58,Registrations!$K$4:$K$123,0)),"")</f>
        <v/>
      </c>
      <c r="D58" s="33" t="str">
        <f>IFERROR(INDEX(Registrations!$B$4:$B$123,MATCH($A58&amp;"|11-20|"&amp;$B58,Registrations!$K$4:$K$123,0)),"")</f>
        <v/>
      </c>
      <c r="E58" s="33" t="str">
        <f>IFERROR(INDEX(Registrations!$B$4:$B$123,MATCH($A58&amp;"|21-30|"&amp;$B58,Registrations!$K$4:$K$123,0)),"")</f>
        <v/>
      </c>
      <c r="F58" s="33" t="str">
        <f>IFERROR(INDEX(Registrations!$B$4:$B$123,MATCH($A58&amp;"|31+|"&amp;$B58,Registrations!$K$4:$K$123,0)),"")</f>
        <v/>
      </c>
    </row>
    <row r="59" spans="1:6" x14ac:dyDescent="0.3">
      <c r="A59" s="34"/>
      <c r="B59" s="34">
        <v>2</v>
      </c>
      <c r="C59" s="35" t="str">
        <f>IFERROR(INDEX(Registrations!$B$4:$B$123,MATCH($A58&amp;"|0-10|"&amp;$B59,Registrations!$K$4:$K$123,0)),"")</f>
        <v/>
      </c>
      <c r="D59" s="35" t="str">
        <f>IFERROR(INDEX(Registrations!$B$4:$B$123,MATCH($A58&amp;"|11-20|"&amp;$B59,Registrations!$K$4:$K$123,0)),"")</f>
        <v/>
      </c>
      <c r="E59" s="35" t="str">
        <f>IFERROR(INDEX(Registrations!$B$4:$B$123,MATCH($A58&amp;"|21-30|"&amp;$B59,Registrations!$K$4:$K$123,0)),"")</f>
        <v/>
      </c>
      <c r="F59" s="35" t="str">
        <f>IFERROR(INDEX(Registrations!$B$4:$B$123,MATCH($A58&amp;"|31+|"&amp;$B59,Registrations!$K$4:$K$123,0)),"")</f>
        <v/>
      </c>
    </row>
    <row r="60" spans="1:6" x14ac:dyDescent="0.3">
      <c r="A60" s="27">
        <v>29</v>
      </c>
      <c r="B60" s="28">
        <v>1</v>
      </c>
      <c r="C60" s="20" t="str">
        <f>IFERROR(INDEX(Registrations!$B$4:$B$123,MATCH($A60&amp;"|0-10|"&amp;$B60,Registrations!$K$4:$K$123,0)),"")</f>
        <v/>
      </c>
      <c r="D60" s="20" t="str">
        <f>IFERROR(INDEX(Registrations!$B$4:$B$123,MATCH($A60&amp;"|11-20|"&amp;$B60,Registrations!$K$4:$K$123,0)),"")</f>
        <v/>
      </c>
      <c r="E60" s="20" t="str">
        <f>IFERROR(INDEX(Registrations!$B$4:$B$123,MATCH($A60&amp;"|21-30|"&amp;$B60,Registrations!$K$4:$K$123,0)),"")</f>
        <v/>
      </c>
      <c r="F60" s="20" t="str">
        <f>IFERROR(INDEX(Registrations!$B$4:$B$123,MATCH($A60&amp;"|31+|"&amp;$B60,Registrations!$K$4:$K$123,0)),"")</f>
        <v/>
      </c>
    </row>
    <row r="61" spans="1:6" x14ac:dyDescent="0.3">
      <c r="A61" s="29"/>
      <c r="B61" s="29">
        <v>2</v>
      </c>
      <c r="C61" s="30" t="str">
        <f>IFERROR(INDEX(Registrations!$B$4:$B$123,MATCH($A60&amp;"|0-10|"&amp;$B61,Registrations!$K$4:$K$123,0)),"")</f>
        <v/>
      </c>
      <c r="D61" s="30" t="str">
        <f>IFERROR(INDEX(Registrations!$B$4:$B$123,MATCH($A60&amp;"|11-20|"&amp;$B61,Registrations!$K$4:$K$123,0)),"")</f>
        <v/>
      </c>
      <c r="E61" s="30" t="str">
        <f>IFERROR(INDEX(Registrations!$B$4:$B$123,MATCH($A60&amp;"|21-30|"&amp;$B61,Registrations!$K$4:$K$123,0)),"")</f>
        <v/>
      </c>
      <c r="F61" s="30" t="str">
        <f>IFERROR(INDEX(Registrations!$B$4:$B$123,MATCH($A60&amp;"|31+|"&amp;$B61,Registrations!$K$4:$K$123,0)),"")</f>
        <v/>
      </c>
    </row>
    <row r="62" spans="1:6" x14ac:dyDescent="0.3">
      <c r="A62" s="31">
        <v>30</v>
      </c>
      <c r="B62" s="32">
        <v>1</v>
      </c>
      <c r="C62" s="33" t="str">
        <f>IFERROR(INDEX(Registrations!$B$4:$B$123,MATCH($A62&amp;"|0-10|"&amp;$B62,Registrations!$K$4:$K$123,0)),"")</f>
        <v/>
      </c>
      <c r="D62" s="33" t="str">
        <f>IFERROR(INDEX(Registrations!$B$4:$B$123,MATCH($A62&amp;"|11-20|"&amp;$B62,Registrations!$K$4:$K$123,0)),"")</f>
        <v/>
      </c>
      <c r="E62" s="33" t="str">
        <f>IFERROR(INDEX(Registrations!$B$4:$B$123,MATCH($A62&amp;"|21-30|"&amp;$B62,Registrations!$K$4:$K$123,0)),"")</f>
        <v/>
      </c>
      <c r="F62" s="33" t="str">
        <f>IFERROR(INDEX(Registrations!$B$4:$B$123,MATCH($A62&amp;"|31+|"&amp;$B62,Registrations!$K$4:$K$123,0)),"")</f>
        <v/>
      </c>
    </row>
    <row r="63" spans="1:6" x14ac:dyDescent="0.3">
      <c r="A63" s="34"/>
      <c r="B63" s="34">
        <v>2</v>
      </c>
      <c r="C63" s="35" t="str">
        <f>IFERROR(INDEX(Registrations!$B$4:$B$123,MATCH($A62&amp;"|0-10|"&amp;$B63,Registrations!$K$4:$K$123,0)),"")</f>
        <v/>
      </c>
      <c r="D63" s="35" t="str">
        <f>IFERROR(INDEX(Registrations!$B$4:$B$123,MATCH($A62&amp;"|11-20|"&amp;$B63,Registrations!$K$4:$K$123,0)),"")</f>
        <v/>
      </c>
      <c r="E63" s="35" t="str">
        <f>IFERROR(INDEX(Registrations!$B$4:$B$123,MATCH($A62&amp;"|21-30|"&amp;$B63,Registrations!$K$4:$K$123,0)),"")</f>
        <v/>
      </c>
      <c r="F63" s="35" t="str">
        <f>IFERROR(INDEX(Registrations!$B$4:$B$123,MATCH($A62&amp;"|31+|"&amp;$B63,Registrations!$K$4:$K$123,0)),"")</f>
        <v/>
      </c>
    </row>
    <row r="65" spans="1:1" x14ac:dyDescent="0.3">
      <c r="A65" s="25" t="s">
        <v>61</v>
      </c>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11"/>
  <sheetViews>
    <sheetView showGridLines="0" zoomScaleNormal="100" workbookViewId="0"/>
  </sheetViews>
  <sheetFormatPr defaultColWidth="8.6640625" defaultRowHeight="14.4" x14ac:dyDescent="0.3"/>
  <cols>
    <col min="1" max="1" width="4" customWidth="1"/>
    <col min="2" max="2" width="62" customWidth="1"/>
  </cols>
  <sheetData>
    <row r="1" spans="1:2" ht="17.399999999999999" x14ac:dyDescent="0.3">
      <c r="A1" s="7" t="s">
        <v>62</v>
      </c>
    </row>
    <row r="3" spans="1:2" ht="25.5" customHeight="1" x14ac:dyDescent="0.3">
      <c r="B3" s="36" t="s">
        <v>63</v>
      </c>
    </row>
    <row r="4" spans="1:2" ht="19.5" customHeight="1" x14ac:dyDescent="0.3">
      <c r="B4" s="37" t="str">
        <f>IFERROR(INDEX(Registrations!$B$4:$B$123,MATCH(1&amp;"|0-10|1",Registrations!$K$4:$K$123,0))&amp;"   (0-10 yrs)","— open seat: 0-10 yrs —")</f>
        <v>— open seat: 0-10 yrs —</v>
      </c>
    </row>
    <row r="5" spans="1:2" ht="19.5" customHeight="1" x14ac:dyDescent="0.3">
      <c r="B5" s="37" t="str">
        <f>IFERROR(INDEX(Registrations!$B$4:$B$123,MATCH(1&amp;"|11-20|1",Registrations!$K$4:$K$123,0))&amp;"   (11-20 yrs)","— open seat: 11-20 yrs —")</f>
        <v>— open seat: 11-20 yrs —</v>
      </c>
    </row>
    <row r="6" spans="1:2" ht="19.5" customHeight="1" x14ac:dyDescent="0.3">
      <c r="B6" s="37" t="str">
        <f>IFERROR(INDEX(Registrations!$B$4:$B$123,MATCH(1&amp;"|21-30|1",Registrations!$K$4:$K$123,0))&amp;"   (21-30 yrs)","— open seat: 21-30 yrs —")</f>
        <v>Watson, Bryan &amp; Annika   (21-30 yrs)</v>
      </c>
    </row>
    <row r="7" spans="1:2" ht="19.5" customHeight="1" x14ac:dyDescent="0.3">
      <c r="B7" s="37" t="str">
        <f>IFERROR(INDEX(Registrations!$B$4:$B$123,MATCH(1&amp;"|31+|1",Registrations!$K$4:$K$123,0))&amp;"   (31+ yrs)","— open seat: 31+ yrs —")</f>
        <v>— open seat: 31+ yrs —</v>
      </c>
    </row>
    <row r="8" spans="1:2" x14ac:dyDescent="0.3">
      <c r="B8" s="38" t="s">
        <v>64</v>
      </c>
    </row>
    <row r="10" spans="1:2" ht="25.5" customHeight="1" x14ac:dyDescent="0.3">
      <c r="B10" s="36" t="s">
        <v>65</v>
      </c>
    </row>
    <row r="11" spans="1:2" ht="19.5" customHeight="1" x14ac:dyDescent="0.3">
      <c r="B11" s="37" t="str">
        <f>IFERROR(INDEX(Registrations!$B$4:$B$123,MATCH(2&amp;"|0-10|1",Registrations!$K$4:$K$123,0))&amp;"   (0-10 yrs)","— open seat: 0-10 yrs —")</f>
        <v>— open seat: 0-10 yrs —</v>
      </c>
    </row>
    <row r="12" spans="1:2" ht="19.5" customHeight="1" x14ac:dyDescent="0.3">
      <c r="B12" s="37" t="str">
        <f>IFERROR(INDEX(Registrations!$B$4:$B$123,MATCH(2&amp;"|11-20|1",Registrations!$K$4:$K$123,0))&amp;"   (11-20 yrs)","— open seat: 11-20 yrs —")</f>
        <v>— open seat: 11-20 yrs —</v>
      </c>
    </row>
    <row r="13" spans="1:2" ht="19.5" customHeight="1" x14ac:dyDescent="0.3">
      <c r="B13" s="37" t="str">
        <f>IFERROR(INDEX(Registrations!$B$4:$B$123,MATCH(2&amp;"|21-30|1",Registrations!$K$4:$K$123,0))&amp;"   (21-30 yrs)","— open seat: 21-30 yrs —")</f>
        <v>— open seat: 21-30 yrs —</v>
      </c>
    </row>
    <row r="14" spans="1:2" ht="19.5" customHeight="1" x14ac:dyDescent="0.3">
      <c r="B14" s="37" t="str">
        <f>IFERROR(INDEX(Registrations!$B$4:$B$123,MATCH(2&amp;"|31+|1",Registrations!$K$4:$K$123,0))&amp;"   (31+ yrs)","— open seat: 31+ yrs —")</f>
        <v>— open seat: 31+ yrs —</v>
      </c>
    </row>
    <row r="15" spans="1:2" x14ac:dyDescent="0.3">
      <c r="B15" s="38" t="s">
        <v>64</v>
      </c>
    </row>
    <row r="17" spans="2:2" ht="25.5" customHeight="1" x14ac:dyDescent="0.3">
      <c r="B17" s="36" t="s">
        <v>66</v>
      </c>
    </row>
    <row r="18" spans="2:2" ht="19.5" customHeight="1" x14ac:dyDescent="0.3">
      <c r="B18" s="37" t="str">
        <f>IFERROR(INDEX(Registrations!$B$4:$B$123,MATCH(3&amp;"|0-10|1",Registrations!$K$4:$K$123,0))&amp;"   (0-10 yrs)","— open seat: 0-10 yrs —")</f>
        <v>— open seat: 0-10 yrs —</v>
      </c>
    </row>
    <row r="19" spans="2:2" ht="19.5" customHeight="1" x14ac:dyDescent="0.3">
      <c r="B19" s="37" t="str">
        <f>IFERROR(INDEX(Registrations!$B$4:$B$123,MATCH(3&amp;"|11-20|1",Registrations!$K$4:$K$123,0))&amp;"   (11-20 yrs)","— open seat: 11-20 yrs —")</f>
        <v>— open seat: 11-20 yrs —</v>
      </c>
    </row>
    <row r="20" spans="2:2" ht="19.5" customHeight="1" x14ac:dyDescent="0.3">
      <c r="B20" s="37" t="str">
        <f>IFERROR(INDEX(Registrations!$B$4:$B$123,MATCH(3&amp;"|21-30|1",Registrations!$K$4:$K$123,0))&amp;"   (21-30 yrs)","— open seat: 21-30 yrs —")</f>
        <v>— open seat: 21-30 yrs —</v>
      </c>
    </row>
    <row r="21" spans="2:2" ht="19.5" customHeight="1" x14ac:dyDescent="0.3">
      <c r="B21" s="37" t="str">
        <f>IFERROR(INDEX(Registrations!$B$4:$B$123,MATCH(3&amp;"|31+|1",Registrations!$K$4:$K$123,0))&amp;"   (31+ yrs)","— open seat: 31+ yrs —")</f>
        <v>— open seat: 31+ yrs —</v>
      </c>
    </row>
    <row r="22" spans="2:2" x14ac:dyDescent="0.3">
      <c r="B22" s="38" t="s">
        <v>64</v>
      </c>
    </row>
    <row r="24" spans="2:2" ht="25.5" customHeight="1" x14ac:dyDescent="0.3">
      <c r="B24" s="36" t="s">
        <v>67</v>
      </c>
    </row>
    <row r="25" spans="2:2" ht="19.5" customHeight="1" x14ac:dyDescent="0.3">
      <c r="B25" s="37" t="str">
        <f>IFERROR(INDEX(Registrations!$B$4:$B$123,MATCH(4&amp;"|0-10|1",Registrations!$K$4:$K$123,0))&amp;"   (0-10 yrs)","— open seat: 0-10 yrs —")</f>
        <v>— open seat: 0-10 yrs —</v>
      </c>
    </row>
    <row r="26" spans="2:2" ht="19.5" customHeight="1" x14ac:dyDescent="0.3">
      <c r="B26" s="37" t="str">
        <f>IFERROR(INDEX(Registrations!$B$4:$B$123,MATCH(4&amp;"|11-20|1",Registrations!$K$4:$K$123,0))&amp;"   (11-20 yrs)","— open seat: 11-20 yrs —")</f>
        <v>— open seat: 11-20 yrs —</v>
      </c>
    </row>
    <row r="27" spans="2:2" ht="19.5" customHeight="1" x14ac:dyDescent="0.3">
      <c r="B27" s="37" t="str">
        <f>IFERROR(INDEX(Registrations!$B$4:$B$123,MATCH(4&amp;"|21-30|1",Registrations!$K$4:$K$123,0))&amp;"   (21-30 yrs)","— open seat: 21-30 yrs —")</f>
        <v>— open seat: 21-30 yrs —</v>
      </c>
    </row>
    <row r="28" spans="2:2" ht="19.5" customHeight="1" x14ac:dyDescent="0.3">
      <c r="B28" s="37" t="str">
        <f>IFERROR(INDEX(Registrations!$B$4:$B$123,MATCH(4&amp;"|31+|1",Registrations!$K$4:$K$123,0))&amp;"   (31+ yrs)","— open seat: 31+ yrs —")</f>
        <v>— open seat: 31+ yrs —</v>
      </c>
    </row>
    <row r="29" spans="2:2" x14ac:dyDescent="0.3">
      <c r="B29" s="38" t="s">
        <v>64</v>
      </c>
    </row>
    <row r="31" spans="2:2" ht="25.5" customHeight="1" x14ac:dyDescent="0.3">
      <c r="B31" s="36" t="s">
        <v>68</v>
      </c>
    </row>
    <row r="32" spans="2:2" ht="19.5" customHeight="1" x14ac:dyDescent="0.3">
      <c r="B32" s="37" t="str">
        <f>IFERROR(INDEX(Registrations!$B$4:$B$123,MATCH(5&amp;"|0-10|1",Registrations!$K$4:$K$123,0))&amp;"   (0-10 yrs)","— open seat: 0-10 yrs —")</f>
        <v>— open seat: 0-10 yrs —</v>
      </c>
    </row>
    <row r="33" spans="2:2" ht="19.5" customHeight="1" x14ac:dyDescent="0.3">
      <c r="B33" s="37" t="str">
        <f>IFERROR(INDEX(Registrations!$B$4:$B$123,MATCH(5&amp;"|11-20|1",Registrations!$K$4:$K$123,0))&amp;"   (11-20 yrs)","— open seat: 11-20 yrs —")</f>
        <v>— open seat: 11-20 yrs —</v>
      </c>
    </row>
    <row r="34" spans="2:2" ht="19.5" customHeight="1" x14ac:dyDescent="0.3">
      <c r="B34" s="37" t="str">
        <f>IFERROR(INDEX(Registrations!$B$4:$B$123,MATCH(5&amp;"|21-30|1",Registrations!$K$4:$K$123,0))&amp;"   (21-30 yrs)","— open seat: 21-30 yrs —")</f>
        <v>— open seat: 21-30 yrs —</v>
      </c>
    </row>
    <row r="35" spans="2:2" ht="19.5" customHeight="1" x14ac:dyDescent="0.3">
      <c r="B35" s="37" t="str">
        <f>IFERROR(INDEX(Registrations!$B$4:$B$123,MATCH(5&amp;"|31+|1",Registrations!$K$4:$K$123,0))&amp;"   (31+ yrs)","— open seat: 31+ yrs —")</f>
        <v>— open seat: 31+ yrs —</v>
      </c>
    </row>
    <row r="36" spans="2:2" x14ac:dyDescent="0.3">
      <c r="B36" s="38" t="s">
        <v>64</v>
      </c>
    </row>
    <row r="38" spans="2:2" ht="25.5" customHeight="1" x14ac:dyDescent="0.3">
      <c r="B38" s="36" t="s">
        <v>69</v>
      </c>
    </row>
    <row r="39" spans="2:2" ht="19.5" customHeight="1" x14ac:dyDescent="0.3">
      <c r="B39" s="37" t="str">
        <f>IFERROR(INDEX(Registrations!$B$4:$B$123,MATCH(6&amp;"|0-10|1",Registrations!$K$4:$K$123,0))&amp;"   (0-10 yrs)","— open seat: 0-10 yrs —")</f>
        <v>— open seat: 0-10 yrs —</v>
      </c>
    </row>
    <row r="40" spans="2:2" ht="19.5" customHeight="1" x14ac:dyDescent="0.3">
      <c r="B40" s="37" t="str">
        <f>IFERROR(INDEX(Registrations!$B$4:$B$123,MATCH(6&amp;"|11-20|1",Registrations!$K$4:$K$123,0))&amp;"   (11-20 yrs)","— open seat: 11-20 yrs —")</f>
        <v>— open seat: 11-20 yrs —</v>
      </c>
    </row>
    <row r="41" spans="2:2" ht="19.5" customHeight="1" x14ac:dyDescent="0.3">
      <c r="B41" s="37" t="str">
        <f>IFERROR(INDEX(Registrations!$B$4:$B$123,MATCH(6&amp;"|21-30|1",Registrations!$K$4:$K$123,0))&amp;"   (21-30 yrs)","— open seat: 21-30 yrs —")</f>
        <v>— open seat: 21-30 yrs —</v>
      </c>
    </row>
    <row r="42" spans="2:2" ht="19.5" customHeight="1" x14ac:dyDescent="0.3">
      <c r="B42" s="37" t="str">
        <f>IFERROR(INDEX(Registrations!$B$4:$B$123,MATCH(6&amp;"|31+|1",Registrations!$K$4:$K$123,0))&amp;"   (31+ yrs)","— open seat: 31+ yrs —")</f>
        <v>— open seat: 31+ yrs —</v>
      </c>
    </row>
    <row r="43" spans="2:2" x14ac:dyDescent="0.3">
      <c r="B43" s="38" t="s">
        <v>64</v>
      </c>
    </row>
    <row r="45" spans="2:2" ht="25.5" customHeight="1" x14ac:dyDescent="0.3">
      <c r="B45" s="36" t="s">
        <v>70</v>
      </c>
    </row>
    <row r="46" spans="2:2" ht="19.5" customHeight="1" x14ac:dyDescent="0.3">
      <c r="B46" s="37" t="str">
        <f>IFERROR(INDEX(Registrations!$B$4:$B$123,MATCH(7&amp;"|0-10|1",Registrations!$K$4:$K$123,0))&amp;"   (0-10 yrs)","— open seat: 0-10 yrs —")</f>
        <v>— open seat: 0-10 yrs —</v>
      </c>
    </row>
    <row r="47" spans="2:2" ht="19.5" customHeight="1" x14ac:dyDescent="0.3">
      <c r="B47" s="37" t="str">
        <f>IFERROR(INDEX(Registrations!$B$4:$B$123,MATCH(7&amp;"|11-20|1",Registrations!$K$4:$K$123,0))&amp;"   (11-20 yrs)","— open seat: 11-20 yrs —")</f>
        <v>— open seat: 11-20 yrs —</v>
      </c>
    </row>
    <row r="48" spans="2:2" ht="19.5" customHeight="1" x14ac:dyDescent="0.3">
      <c r="B48" s="37" t="str">
        <f>IFERROR(INDEX(Registrations!$B$4:$B$123,MATCH(7&amp;"|21-30|1",Registrations!$K$4:$K$123,0))&amp;"   (21-30 yrs)","— open seat: 21-30 yrs —")</f>
        <v>— open seat: 21-30 yrs —</v>
      </c>
    </row>
    <row r="49" spans="2:2" ht="19.5" customHeight="1" x14ac:dyDescent="0.3">
      <c r="B49" s="37" t="str">
        <f>IFERROR(INDEX(Registrations!$B$4:$B$123,MATCH(7&amp;"|31+|1",Registrations!$K$4:$K$123,0))&amp;"   (31+ yrs)","— open seat: 31+ yrs —")</f>
        <v>— open seat: 31+ yrs —</v>
      </c>
    </row>
    <row r="50" spans="2:2" x14ac:dyDescent="0.3">
      <c r="B50" s="38" t="s">
        <v>64</v>
      </c>
    </row>
    <row r="52" spans="2:2" ht="25.5" customHeight="1" x14ac:dyDescent="0.3">
      <c r="B52" s="36" t="s">
        <v>71</v>
      </c>
    </row>
    <row r="53" spans="2:2" ht="19.5" customHeight="1" x14ac:dyDescent="0.3">
      <c r="B53" s="37" t="str">
        <f>IFERROR(INDEX(Registrations!$B$4:$B$123,MATCH(8&amp;"|0-10|1",Registrations!$K$4:$K$123,0))&amp;"   (0-10 yrs)","— open seat: 0-10 yrs —")</f>
        <v>— open seat: 0-10 yrs —</v>
      </c>
    </row>
    <row r="54" spans="2:2" ht="19.5" customHeight="1" x14ac:dyDescent="0.3">
      <c r="B54" s="37" t="str">
        <f>IFERROR(INDEX(Registrations!$B$4:$B$123,MATCH(8&amp;"|11-20|1",Registrations!$K$4:$K$123,0))&amp;"   (11-20 yrs)","— open seat: 11-20 yrs —")</f>
        <v>— open seat: 11-20 yrs —</v>
      </c>
    </row>
    <row r="55" spans="2:2" ht="19.5" customHeight="1" x14ac:dyDescent="0.3">
      <c r="B55" s="37" t="str">
        <f>IFERROR(INDEX(Registrations!$B$4:$B$123,MATCH(8&amp;"|21-30|1",Registrations!$K$4:$K$123,0))&amp;"   (21-30 yrs)","— open seat: 21-30 yrs —")</f>
        <v>— open seat: 21-30 yrs —</v>
      </c>
    </row>
    <row r="56" spans="2:2" ht="19.5" customHeight="1" x14ac:dyDescent="0.3">
      <c r="B56" s="37" t="str">
        <f>IFERROR(INDEX(Registrations!$B$4:$B$123,MATCH(8&amp;"|31+|1",Registrations!$K$4:$K$123,0))&amp;"   (31+ yrs)","— open seat: 31+ yrs —")</f>
        <v>— open seat: 31+ yrs —</v>
      </c>
    </row>
    <row r="57" spans="2:2" x14ac:dyDescent="0.3">
      <c r="B57" s="38" t="s">
        <v>64</v>
      </c>
    </row>
    <row r="59" spans="2:2" ht="25.5" customHeight="1" x14ac:dyDescent="0.3">
      <c r="B59" s="36" t="s">
        <v>72</v>
      </c>
    </row>
    <row r="60" spans="2:2" ht="19.5" customHeight="1" x14ac:dyDescent="0.3">
      <c r="B60" s="37" t="str">
        <f>IFERROR(INDEX(Registrations!$B$4:$B$123,MATCH(9&amp;"|0-10|1",Registrations!$K$4:$K$123,0))&amp;"   (0-10 yrs)","— open seat: 0-10 yrs —")</f>
        <v>— open seat: 0-10 yrs —</v>
      </c>
    </row>
    <row r="61" spans="2:2" ht="19.5" customHeight="1" x14ac:dyDescent="0.3">
      <c r="B61" s="37" t="str">
        <f>IFERROR(INDEX(Registrations!$B$4:$B$123,MATCH(9&amp;"|11-20|1",Registrations!$K$4:$K$123,0))&amp;"   (11-20 yrs)","— open seat: 11-20 yrs —")</f>
        <v>— open seat: 11-20 yrs —</v>
      </c>
    </row>
    <row r="62" spans="2:2" ht="19.5" customHeight="1" x14ac:dyDescent="0.3">
      <c r="B62" s="37" t="str">
        <f>IFERROR(INDEX(Registrations!$B$4:$B$123,MATCH(9&amp;"|21-30|1",Registrations!$K$4:$K$123,0))&amp;"   (21-30 yrs)","— open seat: 21-30 yrs —")</f>
        <v>— open seat: 21-30 yrs —</v>
      </c>
    </row>
    <row r="63" spans="2:2" ht="19.5" customHeight="1" x14ac:dyDescent="0.3">
      <c r="B63" s="37" t="str">
        <f>IFERROR(INDEX(Registrations!$B$4:$B$123,MATCH(9&amp;"|31+|1",Registrations!$K$4:$K$123,0))&amp;"   (31+ yrs)","— open seat: 31+ yrs —")</f>
        <v>— open seat: 31+ yrs —</v>
      </c>
    </row>
    <row r="64" spans="2:2" x14ac:dyDescent="0.3">
      <c r="B64" s="38" t="s">
        <v>64</v>
      </c>
    </row>
    <row r="66" spans="2:2" ht="25.5" customHeight="1" x14ac:dyDescent="0.3">
      <c r="B66" s="36" t="s">
        <v>73</v>
      </c>
    </row>
    <row r="67" spans="2:2" ht="19.5" customHeight="1" x14ac:dyDescent="0.3">
      <c r="B67" s="37" t="str">
        <f>IFERROR(INDEX(Registrations!$B$4:$B$123,MATCH(10&amp;"|0-10|1",Registrations!$K$4:$K$123,0))&amp;"   (0-10 yrs)","— open seat: 0-10 yrs —")</f>
        <v>— open seat: 0-10 yrs —</v>
      </c>
    </row>
    <row r="68" spans="2:2" ht="19.5" customHeight="1" x14ac:dyDescent="0.3">
      <c r="B68" s="37" t="str">
        <f>IFERROR(INDEX(Registrations!$B$4:$B$123,MATCH(10&amp;"|11-20|1",Registrations!$K$4:$K$123,0))&amp;"   (11-20 yrs)","— open seat: 11-20 yrs —")</f>
        <v>— open seat: 11-20 yrs —</v>
      </c>
    </row>
    <row r="69" spans="2:2" ht="19.5" customHeight="1" x14ac:dyDescent="0.3">
      <c r="B69" s="37" t="str">
        <f>IFERROR(INDEX(Registrations!$B$4:$B$123,MATCH(10&amp;"|21-30|1",Registrations!$K$4:$K$123,0))&amp;"   (21-30 yrs)","— open seat: 21-30 yrs —")</f>
        <v>— open seat: 21-30 yrs —</v>
      </c>
    </row>
    <row r="70" spans="2:2" ht="19.5" customHeight="1" x14ac:dyDescent="0.3">
      <c r="B70" s="37" t="str">
        <f>IFERROR(INDEX(Registrations!$B$4:$B$123,MATCH(10&amp;"|31+|1",Registrations!$K$4:$K$123,0))&amp;"   (31+ yrs)","— open seat: 31+ yrs —")</f>
        <v>— open seat: 31+ yrs —</v>
      </c>
    </row>
    <row r="71" spans="2:2" x14ac:dyDescent="0.3">
      <c r="B71" s="38" t="s">
        <v>64</v>
      </c>
    </row>
    <row r="73" spans="2:2" ht="25.5" customHeight="1" x14ac:dyDescent="0.3">
      <c r="B73" s="36" t="s">
        <v>74</v>
      </c>
    </row>
    <row r="74" spans="2:2" ht="19.5" customHeight="1" x14ac:dyDescent="0.3">
      <c r="B74" s="37" t="str">
        <f>IFERROR(INDEX(Registrations!$B$4:$B$123,MATCH(11&amp;"|0-10|1",Registrations!$K$4:$K$123,0))&amp;"   (0-10 yrs)","— open seat: 0-10 yrs —")</f>
        <v>— open seat: 0-10 yrs —</v>
      </c>
    </row>
    <row r="75" spans="2:2" ht="19.5" customHeight="1" x14ac:dyDescent="0.3">
      <c r="B75" s="37" t="str">
        <f>IFERROR(INDEX(Registrations!$B$4:$B$123,MATCH(11&amp;"|11-20|1",Registrations!$K$4:$K$123,0))&amp;"   (11-20 yrs)","— open seat: 11-20 yrs —")</f>
        <v>— open seat: 11-20 yrs —</v>
      </c>
    </row>
    <row r="76" spans="2:2" ht="19.5" customHeight="1" x14ac:dyDescent="0.3">
      <c r="B76" s="37" t="str">
        <f>IFERROR(INDEX(Registrations!$B$4:$B$123,MATCH(11&amp;"|21-30|1",Registrations!$K$4:$K$123,0))&amp;"   (21-30 yrs)","— open seat: 21-30 yrs —")</f>
        <v>— open seat: 21-30 yrs —</v>
      </c>
    </row>
    <row r="77" spans="2:2" ht="19.5" customHeight="1" x14ac:dyDescent="0.3">
      <c r="B77" s="37" t="str">
        <f>IFERROR(INDEX(Registrations!$B$4:$B$123,MATCH(11&amp;"|31+|1",Registrations!$K$4:$K$123,0))&amp;"   (31+ yrs)","— open seat: 31+ yrs —")</f>
        <v>— open seat: 31+ yrs —</v>
      </c>
    </row>
    <row r="78" spans="2:2" x14ac:dyDescent="0.3">
      <c r="B78" s="38" t="s">
        <v>64</v>
      </c>
    </row>
    <row r="80" spans="2:2" ht="25.5" customHeight="1" x14ac:dyDescent="0.3">
      <c r="B80" s="36" t="s">
        <v>75</v>
      </c>
    </row>
    <row r="81" spans="2:2" ht="19.5" customHeight="1" x14ac:dyDescent="0.3">
      <c r="B81" s="37" t="str">
        <f>IFERROR(INDEX(Registrations!$B$4:$B$123,MATCH(12&amp;"|0-10|1",Registrations!$K$4:$K$123,0))&amp;"   (0-10 yrs)","— open seat: 0-10 yrs —")</f>
        <v>— open seat: 0-10 yrs —</v>
      </c>
    </row>
    <row r="82" spans="2:2" ht="19.5" customHeight="1" x14ac:dyDescent="0.3">
      <c r="B82" s="37" t="str">
        <f>IFERROR(INDEX(Registrations!$B$4:$B$123,MATCH(12&amp;"|11-20|1",Registrations!$K$4:$K$123,0))&amp;"   (11-20 yrs)","— open seat: 11-20 yrs —")</f>
        <v>— open seat: 11-20 yrs —</v>
      </c>
    </row>
    <row r="83" spans="2:2" ht="19.5" customHeight="1" x14ac:dyDescent="0.3">
      <c r="B83" s="37" t="str">
        <f>IFERROR(INDEX(Registrations!$B$4:$B$123,MATCH(12&amp;"|21-30|1",Registrations!$K$4:$K$123,0))&amp;"   (21-30 yrs)","— open seat: 21-30 yrs —")</f>
        <v>— open seat: 21-30 yrs —</v>
      </c>
    </row>
    <row r="84" spans="2:2" ht="19.5" customHeight="1" x14ac:dyDescent="0.3">
      <c r="B84" s="37" t="str">
        <f>IFERROR(INDEX(Registrations!$B$4:$B$123,MATCH(12&amp;"|31+|1",Registrations!$K$4:$K$123,0))&amp;"   (31+ yrs)","— open seat: 31+ yrs —")</f>
        <v>— open seat: 31+ yrs —</v>
      </c>
    </row>
    <row r="85" spans="2:2" x14ac:dyDescent="0.3">
      <c r="B85" s="38" t="s">
        <v>64</v>
      </c>
    </row>
    <row r="87" spans="2:2" ht="25.5" customHeight="1" x14ac:dyDescent="0.3">
      <c r="B87" s="36" t="s">
        <v>76</v>
      </c>
    </row>
    <row r="88" spans="2:2" ht="19.5" customHeight="1" x14ac:dyDescent="0.3">
      <c r="B88" s="37" t="str">
        <f>IFERROR(INDEX(Registrations!$B$4:$B$123,MATCH(13&amp;"|0-10|1",Registrations!$K$4:$K$123,0))&amp;"   (0-10 yrs)","— open seat: 0-10 yrs —")</f>
        <v>— open seat: 0-10 yrs —</v>
      </c>
    </row>
    <row r="89" spans="2:2" ht="19.5" customHeight="1" x14ac:dyDescent="0.3">
      <c r="B89" s="37" t="str">
        <f>IFERROR(INDEX(Registrations!$B$4:$B$123,MATCH(13&amp;"|11-20|1",Registrations!$K$4:$K$123,0))&amp;"   (11-20 yrs)","— open seat: 11-20 yrs —")</f>
        <v>— open seat: 11-20 yrs —</v>
      </c>
    </row>
    <row r="90" spans="2:2" ht="19.5" customHeight="1" x14ac:dyDescent="0.3">
      <c r="B90" s="37" t="str">
        <f>IFERROR(INDEX(Registrations!$B$4:$B$123,MATCH(13&amp;"|21-30|1",Registrations!$K$4:$K$123,0))&amp;"   (21-30 yrs)","— open seat: 21-30 yrs —")</f>
        <v>— open seat: 21-30 yrs —</v>
      </c>
    </row>
    <row r="91" spans="2:2" ht="19.5" customHeight="1" x14ac:dyDescent="0.3">
      <c r="B91" s="37" t="str">
        <f>IFERROR(INDEX(Registrations!$B$4:$B$123,MATCH(13&amp;"|31+|1",Registrations!$K$4:$K$123,0))&amp;"   (31+ yrs)","— open seat: 31+ yrs —")</f>
        <v>— open seat: 31+ yrs —</v>
      </c>
    </row>
    <row r="92" spans="2:2" x14ac:dyDescent="0.3">
      <c r="B92" s="38" t="s">
        <v>64</v>
      </c>
    </row>
    <row r="94" spans="2:2" ht="25.5" customHeight="1" x14ac:dyDescent="0.3">
      <c r="B94" s="36" t="s">
        <v>77</v>
      </c>
    </row>
    <row r="95" spans="2:2" ht="19.5" customHeight="1" x14ac:dyDescent="0.3">
      <c r="B95" s="37" t="str">
        <f>IFERROR(INDEX(Registrations!$B$4:$B$123,MATCH(14&amp;"|0-10|1",Registrations!$K$4:$K$123,0))&amp;"   (0-10 yrs)","— open seat: 0-10 yrs —")</f>
        <v>— open seat: 0-10 yrs —</v>
      </c>
    </row>
    <row r="96" spans="2:2" ht="19.5" customHeight="1" x14ac:dyDescent="0.3">
      <c r="B96" s="37" t="str">
        <f>IFERROR(INDEX(Registrations!$B$4:$B$123,MATCH(14&amp;"|11-20|1",Registrations!$K$4:$K$123,0))&amp;"   (11-20 yrs)","— open seat: 11-20 yrs —")</f>
        <v>— open seat: 11-20 yrs —</v>
      </c>
    </row>
    <row r="97" spans="2:2" ht="19.5" customHeight="1" x14ac:dyDescent="0.3">
      <c r="B97" s="37" t="str">
        <f>IFERROR(INDEX(Registrations!$B$4:$B$123,MATCH(14&amp;"|21-30|1",Registrations!$K$4:$K$123,0))&amp;"   (21-30 yrs)","— open seat: 21-30 yrs —")</f>
        <v>— open seat: 21-30 yrs —</v>
      </c>
    </row>
    <row r="98" spans="2:2" ht="19.5" customHeight="1" x14ac:dyDescent="0.3">
      <c r="B98" s="37" t="str">
        <f>IFERROR(INDEX(Registrations!$B$4:$B$123,MATCH(14&amp;"|31+|1",Registrations!$K$4:$K$123,0))&amp;"   (31+ yrs)","— open seat: 31+ yrs —")</f>
        <v>— open seat: 31+ yrs —</v>
      </c>
    </row>
    <row r="99" spans="2:2" x14ac:dyDescent="0.3">
      <c r="B99" s="38" t="s">
        <v>64</v>
      </c>
    </row>
    <row r="101" spans="2:2" ht="25.5" customHeight="1" x14ac:dyDescent="0.3">
      <c r="B101" s="36" t="s">
        <v>78</v>
      </c>
    </row>
    <row r="102" spans="2:2" ht="19.5" customHeight="1" x14ac:dyDescent="0.3">
      <c r="B102" s="37" t="str">
        <f>IFERROR(INDEX(Registrations!$B$4:$B$123,MATCH(15&amp;"|0-10|1",Registrations!$K$4:$K$123,0))&amp;"   (0-10 yrs)","— open seat: 0-10 yrs —")</f>
        <v>— open seat: 0-10 yrs —</v>
      </c>
    </row>
    <row r="103" spans="2:2" ht="19.5" customHeight="1" x14ac:dyDescent="0.3">
      <c r="B103" s="37" t="str">
        <f>IFERROR(INDEX(Registrations!$B$4:$B$123,MATCH(15&amp;"|11-20|1",Registrations!$K$4:$K$123,0))&amp;"   (11-20 yrs)","— open seat: 11-20 yrs —")</f>
        <v>— open seat: 11-20 yrs —</v>
      </c>
    </row>
    <row r="104" spans="2:2" ht="19.5" customHeight="1" x14ac:dyDescent="0.3">
      <c r="B104" s="37" t="str">
        <f>IFERROR(INDEX(Registrations!$B$4:$B$123,MATCH(15&amp;"|21-30|1",Registrations!$K$4:$K$123,0))&amp;"   (21-30 yrs)","— open seat: 21-30 yrs —")</f>
        <v>— open seat: 21-30 yrs —</v>
      </c>
    </row>
    <row r="105" spans="2:2" ht="19.5" customHeight="1" x14ac:dyDescent="0.3">
      <c r="B105" s="37" t="str">
        <f>IFERROR(INDEX(Registrations!$B$4:$B$123,MATCH(15&amp;"|31+|1",Registrations!$K$4:$K$123,0))&amp;"   (31+ yrs)","— open seat: 31+ yrs —")</f>
        <v>— open seat: 31+ yrs —</v>
      </c>
    </row>
    <row r="106" spans="2:2" x14ac:dyDescent="0.3">
      <c r="B106" s="38" t="s">
        <v>64</v>
      </c>
    </row>
    <row r="108" spans="2:2" ht="25.5" customHeight="1" x14ac:dyDescent="0.3">
      <c r="B108" s="36" t="s">
        <v>79</v>
      </c>
    </row>
    <row r="109" spans="2:2" ht="19.5" customHeight="1" x14ac:dyDescent="0.3">
      <c r="B109" s="37" t="str">
        <f>IFERROR(INDEX(Registrations!$B$4:$B$123,MATCH(16&amp;"|0-10|1",Registrations!$K$4:$K$123,0))&amp;"   (0-10 yrs)","— open seat: 0-10 yrs —")</f>
        <v>— open seat: 0-10 yrs —</v>
      </c>
    </row>
    <row r="110" spans="2:2" ht="19.5" customHeight="1" x14ac:dyDescent="0.3">
      <c r="B110" s="37" t="str">
        <f>IFERROR(INDEX(Registrations!$B$4:$B$123,MATCH(16&amp;"|11-20|1",Registrations!$K$4:$K$123,0))&amp;"   (11-20 yrs)","— open seat: 11-20 yrs —")</f>
        <v>— open seat: 11-20 yrs —</v>
      </c>
    </row>
    <row r="111" spans="2:2" ht="19.5" customHeight="1" x14ac:dyDescent="0.3">
      <c r="B111" s="37" t="str">
        <f>IFERROR(INDEX(Registrations!$B$4:$B$123,MATCH(16&amp;"|21-30|1",Registrations!$K$4:$K$123,0))&amp;"   (21-30 yrs)","— open seat: 21-30 yrs —")</f>
        <v>— open seat: 21-30 yrs —</v>
      </c>
    </row>
    <row r="112" spans="2:2" ht="19.5" customHeight="1" x14ac:dyDescent="0.3">
      <c r="B112" s="37" t="str">
        <f>IFERROR(INDEX(Registrations!$B$4:$B$123,MATCH(16&amp;"|31+|1",Registrations!$K$4:$K$123,0))&amp;"   (31+ yrs)","— open seat: 31+ yrs —")</f>
        <v>— open seat: 31+ yrs —</v>
      </c>
    </row>
    <row r="113" spans="2:2" x14ac:dyDescent="0.3">
      <c r="B113" s="38" t="s">
        <v>64</v>
      </c>
    </row>
    <row r="115" spans="2:2" ht="25.5" customHeight="1" x14ac:dyDescent="0.3">
      <c r="B115" s="36" t="s">
        <v>80</v>
      </c>
    </row>
    <row r="116" spans="2:2" ht="19.5" customHeight="1" x14ac:dyDescent="0.3">
      <c r="B116" s="37" t="str">
        <f>IFERROR(INDEX(Registrations!$B$4:$B$123,MATCH(17&amp;"|0-10|1",Registrations!$K$4:$K$123,0))&amp;"   (0-10 yrs)","— open seat: 0-10 yrs —")</f>
        <v>— open seat: 0-10 yrs —</v>
      </c>
    </row>
    <row r="117" spans="2:2" ht="19.5" customHeight="1" x14ac:dyDescent="0.3">
      <c r="B117" s="37" t="str">
        <f>IFERROR(INDEX(Registrations!$B$4:$B$123,MATCH(17&amp;"|11-20|1",Registrations!$K$4:$K$123,0))&amp;"   (11-20 yrs)","— open seat: 11-20 yrs —")</f>
        <v>— open seat: 11-20 yrs —</v>
      </c>
    </row>
    <row r="118" spans="2:2" ht="19.5" customHeight="1" x14ac:dyDescent="0.3">
      <c r="B118" s="37" t="str">
        <f>IFERROR(INDEX(Registrations!$B$4:$B$123,MATCH(17&amp;"|21-30|1",Registrations!$K$4:$K$123,0))&amp;"   (21-30 yrs)","— open seat: 21-30 yrs —")</f>
        <v>— open seat: 21-30 yrs —</v>
      </c>
    </row>
    <row r="119" spans="2:2" ht="19.5" customHeight="1" x14ac:dyDescent="0.3">
      <c r="B119" s="37" t="str">
        <f>IFERROR(INDEX(Registrations!$B$4:$B$123,MATCH(17&amp;"|31+|1",Registrations!$K$4:$K$123,0))&amp;"   (31+ yrs)","— open seat: 31+ yrs —")</f>
        <v>— open seat: 31+ yrs —</v>
      </c>
    </row>
    <row r="120" spans="2:2" x14ac:dyDescent="0.3">
      <c r="B120" s="38" t="s">
        <v>64</v>
      </c>
    </row>
    <row r="122" spans="2:2" ht="25.5" customHeight="1" x14ac:dyDescent="0.3">
      <c r="B122" s="36" t="s">
        <v>81</v>
      </c>
    </row>
    <row r="123" spans="2:2" ht="19.5" customHeight="1" x14ac:dyDescent="0.3">
      <c r="B123" s="37" t="str">
        <f>IFERROR(INDEX(Registrations!$B$4:$B$123,MATCH(18&amp;"|0-10|1",Registrations!$K$4:$K$123,0))&amp;"   (0-10 yrs)","— open seat: 0-10 yrs —")</f>
        <v>— open seat: 0-10 yrs —</v>
      </c>
    </row>
    <row r="124" spans="2:2" ht="19.5" customHeight="1" x14ac:dyDescent="0.3">
      <c r="B124" s="37" t="str">
        <f>IFERROR(INDEX(Registrations!$B$4:$B$123,MATCH(18&amp;"|11-20|1",Registrations!$K$4:$K$123,0))&amp;"   (11-20 yrs)","— open seat: 11-20 yrs —")</f>
        <v>— open seat: 11-20 yrs —</v>
      </c>
    </row>
    <row r="125" spans="2:2" ht="19.5" customHeight="1" x14ac:dyDescent="0.3">
      <c r="B125" s="37" t="str">
        <f>IFERROR(INDEX(Registrations!$B$4:$B$123,MATCH(18&amp;"|21-30|1",Registrations!$K$4:$K$123,0))&amp;"   (21-30 yrs)","— open seat: 21-30 yrs —")</f>
        <v>— open seat: 21-30 yrs —</v>
      </c>
    </row>
    <row r="126" spans="2:2" ht="19.5" customHeight="1" x14ac:dyDescent="0.3">
      <c r="B126" s="37" t="str">
        <f>IFERROR(INDEX(Registrations!$B$4:$B$123,MATCH(18&amp;"|31+|1",Registrations!$K$4:$K$123,0))&amp;"   (31+ yrs)","— open seat: 31+ yrs —")</f>
        <v>— open seat: 31+ yrs —</v>
      </c>
    </row>
    <row r="127" spans="2:2" x14ac:dyDescent="0.3">
      <c r="B127" s="38" t="s">
        <v>64</v>
      </c>
    </row>
    <row r="129" spans="2:2" ht="25.5" customHeight="1" x14ac:dyDescent="0.3">
      <c r="B129" s="36" t="s">
        <v>82</v>
      </c>
    </row>
    <row r="130" spans="2:2" ht="19.5" customHeight="1" x14ac:dyDescent="0.3">
      <c r="B130" s="37" t="str">
        <f>IFERROR(INDEX(Registrations!$B$4:$B$123,MATCH(19&amp;"|0-10|1",Registrations!$K$4:$K$123,0))&amp;"   (0-10 yrs)","— open seat: 0-10 yrs —")</f>
        <v>— open seat: 0-10 yrs —</v>
      </c>
    </row>
    <row r="131" spans="2:2" ht="19.5" customHeight="1" x14ac:dyDescent="0.3">
      <c r="B131" s="37" t="str">
        <f>IFERROR(INDEX(Registrations!$B$4:$B$123,MATCH(19&amp;"|11-20|1",Registrations!$K$4:$K$123,0))&amp;"   (11-20 yrs)","— open seat: 11-20 yrs —")</f>
        <v>— open seat: 11-20 yrs —</v>
      </c>
    </row>
    <row r="132" spans="2:2" ht="19.5" customHeight="1" x14ac:dyDescent="0.3">
      <c r="B132" s="37" t="str">
        <f>IFERROR(INDEX(Registrations!$B$4:$B$123,MATCH(19&amp;"|21-30|1",Registrations!$K$4:$K$123,0))&amp;"   (21-30 yrs)","— open seat: 21-30 yrs —")</f>
        <v>— open seat: 21-30 yrs —</v>
      </c>
    </row>
    <row r="133" spans="2:2" ht="19.5" customHeight="1" x14ac:dyDescent="0.3">
      <c r="B133" s="37" t="str">
        <f>IFERROR(INDEX(Registrations!$B$4:$B$123,MATCH(19&amp;"|31+|1",Registrations!$K$4:$K$123,0))&amp;"   (31+ yrs)","— open seat: 31+ yrs —")</f>
        <v>— open seat: 31+ yrs —</v>
      </c>
    </row>
    <row r="134" spans="2:2" x14ac:dyDescent="0.3">
      <c r="B134" s="38" t="s">
        <v>64</v>
      </c>
    </row>
    <row r="136" spans="2:2" ht="25.5" customHeight="1" x14ac:dyDescent="0.3">
      <c r="B136" s="36" t="s">
        <v>83</v>
      </c>
    </row>
    <row r="137" spans="2:2" ht="19.5" customHeight="1" x14ac:dyDescent="0.3">
      <c r="B137" s="37" t="str">
        <f>IFERROR(INDEX(Registrations!$B$4:$B$123,MATCH(20&amp;"|0-10|1",Registrations!$K$4:$K$123,0))&amp;"   (0-10 yrs)","— open seat: 0-10 yrs —")</f>
        <v>— open seat: 0-10 yrs —</v>
      </c>
    </row>
    <row r="138" spans="2:2" ht="19.5" customHeight="1" x14ac:dyDescent="0.3">
      <c r="B138" s="37" t="str">
        <f>IFERROR(INDEX(Registrations!$B$4:$B$123,MATCH(20&amp;"|11-20|1",Registrations!$K$4:$K$123,0))&amp;"   (11-20 yrs)","— open seat: 11-20 yrs —")</f>
        <v>— open seat: 11-20 yrs —</v>
      </c>
    </row>
    <row r="139" spans="2:2" ht="19.5" customHeight="1" x14ac:dyDescent="0.3">
      <c r="B139" s="37" t="str">
        <f>IFERROR(INDEX(Registrations!$B$4:$B$123,MATCH(20&amp;"|21-30|1",Registrations!$K$4:$K$123,0))&amp;"   (21-30 yrs)","— open seat: 21-30 yrs —")</f>
        <v>— open seat: 21-30 yrs —</v>
      </c>
    </row>
    <row r="140" spans="2:2" ht="19.5" customHeight="1" x14ac:dyDescent="0.3">
      <c r="B140" s="37" t="str">
        <f>IFERROR(INDEX(Registrations!$B$4:$B$123,MATCH(20&amp;"|31+|1",Registrations!$K$4:$K$123,0))&amp;"   (31+ yrs)","— open seat: 31+ yrs —")</f>
        <v>— open seat: 31+ yrs —</v>
      </c>
    </row>
    <row r="141" spans="2:2" x14ac:dyDescent="0.3">
      <c r="B141" s="38" t="s">
        <v>64</v>
      </c>
    </row>
    <row r="143" spans="2:2" ht="25.5" customHeight="1" x14ac:dyDescent="0.3">
      <c r="B143" s="36" t="s">
        <v>84</v>
      </c>
    </row>
    <row r="144" spans="2:2" ht="19.5" customHeight="1" x14ac:dyDescent="0.3">
      <c r="B144" s="37" t="str">
        <f>IFERROR(INDEX(Registrations!$B$4:$B$123,MATCH(21&amp;"|0-10|1",Registrations!$K$4:$K$123,0))&amp;"   (0-10 yrs)","— open seat: 0-10 yrs —")</f>
        <v>— open seat: 0-10 yrs —</v>
      </c>
    </row>
    <row r="145" spans="2:2" ht="19.5" customHeight="1" x14ac:dyDescent="0.3">
      <c r="B145" s="37" t="str">
        <f>IFERROR(INDEX(Registrations!$B$4:$B$123,MATCH(21&amp;"|11-20|1",Registrations!$K$4:$K$123,0))&amp;"   (11-20 yrs)","— open seat: 11-20 yrs —")</f>
        <v>— open seat: 11-20 yrs —</v>
      </c>
    </row>
    <row r="146" spans="2:2" ht="19.5" customHeight="1" x14ac:dyDescent="0.3">
      <c r="B146" s="37" t="str">
        <f>IFERROR(INDEX(Registrations!$B$4:$B$123,MATCH(21&amp;"|21-30|1",Registrations!$K$4:$K$123,0))&amp;"   (21-30 yrs)","— open seat: 21-30 yrs —")</f>
        <v>— open seat: 21-30 yrs —</v>
      </c>
    </row>
    <row r="147" spans="2:2" ht="19.5" customHeight="1" x14ac:dyDescent="0.3">
      <c r="B147" s="37" t="str">
        <f>IFERROR(INDEX(Registrations!$B$4:$B$123,MATCH(21&amp;"|31+|1",Registrations!$K$4:$K$123,0))&amp;"   (31+ yrs)","— open seat: 31+ yrs —")</f>
        <v>— open seat: 31+ yrs —</v>
      </c>
    </row>
    <row r="148" spans="2:2" x14ac:dyDescent="0.3">
      <c r="B148" s="38" t="s">
        <v>64</v>
      </c>
    </row>
    <row r="150" spans="2:2" ht="25.5" customHeight="1" x14ac:dyDescent="0.3">
      <c r="B150" s="36" t="s">
        <v>85</v>
      </c>
    </row>
    <row r="151" spans="2:2" ht="19.5" customHeight="1" x14ac:dyDescent="0.3">
      <c r="B151" s="37" t="str">
        <f>IFERROR(INDEX(Registrations!$B$4:$B$123,MATCH(22&amp;"|0-10|1",Registrations!$K$4:$K$123,0))&amp;"   (0-10 yrs)","— open seat: 0-10 yrs —")</f>
        <v>— open seat: 0-10 yrs —</v>
      </c>
    </row>
    <row r="152" spans="2:2" ht="19.5" customHeight="1" x14ac:dyDescent="0.3">
      <c r="B152" s="37" t="str">
        <f>IFERROR(INDEX(Registrations!$B$4:$B$123,MATCH(22&amp;"|11-20|1",Registrations!$K$4:$K$123,0))&amp;"   (11-20 yrs)","— open seat: 11-20 yrs —")</f>
        <v>— open seat: 11-20 yrs —</v>
      </c>
    </row>
    <row r="153" spans="2:2" ht="19.5" customHeight="1" x14ac:dyDescent="0.3">
      <c r="B153" s="37" t="str">
        <f>IFERROR(INDEX(Registrations!$B$4:$B$123,MATCH(22&amp;"|21-30|1",Registrations!$K$4:$K$123,0))&amp;"   (21-30 yrs)","— open seat: 21-30 yrs —")</f>
        <v>— open seat: 21-30 yrs —</v>
      </c>
    </row>
    <row r="154" spans="2:2" ht="19.5" customHeight="1" x14ac:dyDescent="0.3">
      <c r="B154" s="37" t="str">
        <f>IFERROR(INDEX(Registrations!$B$4:$B$123,MATCH(22&amp;"|31+|1",Registrations!$K$4:$K$123,0))&amp;"   (31+ yrs)","— open seat: 31+ yrs —")</f>
        <v>— open seat: 31+ yrs —</v>
      </c>
    </row>
    <row r="155" spans="2:2" x14ac:dyDescent="0.3">
      <c r="B155" s="38" t="s">
        <v>64</v>
      </c>
    </row>
    <row r="157" spans="2:2" ht="25.5" customHeight="1" x14ac:dyDescent="0.3">
      <c r="B157" s="36" t="s">
        <v>86</v>
      </c>
    </row>
    <row r="158" spans="2:2" ht="19.5" customHeight="1" x14ac:dyDescent="0.3">
      <c r="B158" s="37" t="str">
        <f>IFERROR(INDEX(Registrations!$B$4:$B$123,MATCH(23&amp;"|0-10|1",Registrations!$K$4:$K$123,0))&amp;"   (0-10 yrs)","— open seat: 0-10 yrs —")</f>
        <v>— open seat: 0-10 yrs —</v>
      </c>
    </row>
    <row r="159" spans="2:2" ht="19.5" customHeight="1" x14ac:dyDescent="0.3">
      <c r="B159" s="37" t="str">
        <f>IFERROR(INDEX(Registrations!$B$4:$B$123,MATCH(23&amp;"|11-20|1",Registrations!$K$4:$K$123,0))&amp;"   (11-20 yrs)","— open seat: 11-20 yrs —")</f>
        <v>— open seat: 11-20 yrs —</v>
      </c>
    </row>
    <row r="160" spans="2:2" ht="19.5" customHeight="1" x14ac:dyDescent="0.3">
      <c r="B160" s="37" t="str">
        <f>IFERROR(INDEX(Registrations!$B$4:$B$123,MATCH(23&amp;"|21-30|1",Registrations!$K$4:$K$123,0))&amp;"   (21-30 yrs)","— open seat: 21-30 yrs —")</f>
        <v>— open seat: 21-30 yrs —</v>
      </c>
    </row>
    <row r="161" spans="2:2" ht="19.5" customHeight="1" x14ac:dyDescent="0.3">
      <c r="B161" s="37" t="str">
        <f>IFERROR(INDEX(Registrations!$B$4:$B$123,MATCH(23&amp;"|31+|1",Registrations!$K$4:$K$123,0))&amp;"   (31+ yrs)","— open seat: 31+ yrs —")</f>
        <v>— open seat: 31+ yrs —</v>
      </c>
    </row>
    <row r="162" spans="2:2" x14ac:dyDescent="0.3">
      <c r="B162" s="38" t="s">
        <v>64</v>
      </c>
    </row>
    <row r="164" spans="2:2" ht="25.5" customHeight="1" x14ac:dyDescent="0.3">
      <c r="B164" s="36" t="s">
        <v>87</v>
      </c>
    </row>
    <row r="165" spans="2:2" ht="19.5" customHeight="1" x14ac:dyDescent="0.3">
      <c r="B165" s="37" t="str">
        <f>IFERROR(INDEX(Registrations!$B$4:$B$123,MATCH(24&amp;"|0-10|1",Registrations!$K$4:$K$123,0))&amp;"   (0-10 yrs)","— open seat: 0-10 yrs —")</f>
        <v>— open seat: 0-10 yrs —</v>
      </c>
    </row>
    <row r="166" spans="2:2" ht="19.5" customHeight="1" x14ac:dyDescent="0.3">
      <c r="B166" s="37" t="str">
        <f>IFERROR(INDEX(Registrations!$B$4:$B$123,MATCH(24&amp;"|11-20|1",Registrations!$K$4:$K$123,0))&amp;"   (11-20 yrs)","— open seat: 11-20 yrs —")</f>
        <v>— open seat: 11-20 yrs —</v>
      </c>
    </row>
    <row r="167" spans="2:2" ht="19.5" customHeight="1" x14ac:dyDescent="0.3">
      <c r="B167" s="37" t="str">
        <f>IFERROR(INDEX(Registrations!$B$4:$B$123,MATCH(24&amp;"|21-30|1",Registrations!$K$4:$K$123,0))&amp;"   (21-30 yrs)","— open seat: 21-30 yrs —")</f>
        <v>— open seat: 21-30 yrs —</v>
      </c>
    </row>
    <row r="168" spans="2:2" ht="19.5" customHeight="1" x14ac:dyDescent="0.3">
      <c r="B168" s="37" t="str">
        <f>IFERROR(INDEX(Registrations!$B$4:$B$123,MATCH(24&amp;"|31+|1",Registrations!$K$4:$K$123,0))&amp;"   (31+ yrs)","— open seat: 31+ yrs —")</f>
        <v>— open seat: 31+ yrs —</v>
      </c>
    </row>
    <row r="169" spans="2:2" x14ac:dyDescent="0.3">
      <c r="B169" s="38" t="s">
        <v>64</v>
      </c>
    </row>
    <row r="171" spans="2:2" ht="25.5" customHeight="1" x14ac:dyDescent="0.3">
      <c r="B171" s="36" t="s">
        <v>88</v>
      </c>
    </row>
    <row r="172" spans="2:2" ht="19.5" customHeight="1" x14ac:dyDescent="0.3">
      <c r="B172" s="37" t="str">
        <f>IFERROR(INDEX(Registrations!$B$4:$B$123,MATCH(25&amp;"|0-10|1",Registrations!$K$4:$K$123,0))&amp;"   (0-10 yrs)","— open seat: 0-10 yrs —")</f>
        <v>— open seat: 0-10 yrs —</v>
      </c>
    </row>
    <row r="173" spans="2:2" ht="19.5" customHeight="1" x14ac:dyDescent="0.3">
      <c r="B173" s="37" t="str">
        <f>IFERROR(INDEX(Registrations!$B$4:$B$123,MATCH(25&amp;"|11-20|1",Registrations!$K$4:$K$123,0))&amp;"   (11-20 yrs)","— open seat: 11-20 yrs —")</f>
        <v>— open seat: 11-20 yrs —</v>
      </c>
    </row>
    <row r="174" spans="2:2" ht="19.5" customHeight="1" x14ac:dyDescent="0.3">
      <c r="B174" s="37" t="str">
        <f>IFERROR(INDEX(Registrations!$B$4:$B$123,MATCH(25&amp;"|21-30|1",Registrations!$K$4:$K$123,0))&amp;"   (21-30 yrs)","— open seat: 21-30 yrs —")</f>
        <v>— open seat: 21-30 yrs —</v>
      </c>
    </row>
    <row r="175" spans="2:2" ht="19.5" customHeight="1" x14ac:dyDescent="0.3">
      <c r="B175" s="37" t="str">
        <f>IFERROR(INDEX(Registrations!$B$4:$B$123,MATCH(25&amp;"|31+|1",Registrations!$K$4:$K$123,0))&amp;"   (31+ yrs)","— open seat: 31+ yrs —")</f>
        <v>— open seat: 31+ yrs —</v>
      </c>
    </row>
    <row r="176" spans="2:2" x14ac:dyDescent="0.3">
      <c r="B176" s="38" t="s">
        <v>64</v>
      </c>
    </row>
    <row r="178" spans="2:2" ht="25.5" customHeight="1" x14ac:dyDescent="0.3">
      <c r="B178" s="36" t="s">
        <v>89</v>
      </c>
    </row>
    <row r="179" spans="2:2" ht="19.5" customHeight="1" x14ac:dyDescent="0.3">
      <c r="B179" s="37" t="str">
        <f>IFERROR(INDEX(Registrations!$B$4:$B$123,MATCH(26&amp;"|0-10|1",Registrations!$K$4:$K$123,0))&amp;"   (0-10 yrs)","— open seat: 0-10 yrs —")</f>
        <v>— open seat: 0-10 yrs —</v>
      </c>
    </row>
    <row r="180" spans="2:2" ht="19.5" customHeight="1" x14ac:dyDescent="0.3">
      <c r="B180" s="37" t="str">
        <f>IFERROR(INDEX(Registrations!$B$4:$B$123,MATCH(26&amp;"|11-20|1",Registrations!$K$4:$K$123,0))&amp;"   (11-20 yrs)","— open seat: 11-20 yrs —")</f>
        <v>— open seat: 11-20 yrs —</v>
      </c>
    </row>
    <row r="181" spans="2:2" ht="19.5" customHeight="1" x14ac:dyDescent="0.3">
      <c r="B181" s="37" t="str">
        <f>IFERROR(INDEX(Registrations!$B$4:$B$123,MATCH(26&amp;"|21-30|1",Registrations!$K$4:$K$123,0))&amp;"   (21-30 yrs)","— open seat: 21-30 yrs —")</f>
        <v>— open seat: 21-30 yrs —</v>
      </c>
    </row>
    <row r="182" spans="2:2" ht="19.5" customHeight="1" x14ac:dyDescent="0.3">
      <c r="B182" s="37" t="str">
        <f>IFERROR(INDEX(Registrations!$B$4:$B$123,MATCH(26&amp;"|31+|1",Registrations!$K$4:$K$123,0))&amp;"   (31+ yrs)","— open seat: 31+ yrs —")</f>
        <v>— open seat: 31+ yrs —</v>
      </c>
    </row>
    <row r="183" spans="2:2" x14ac:dyDescent="0.3">
      <c r="B183" s="38" t="s">
        <v>64</v>
      </c>
    </row>
    <row r="185" spans="2:2" ht="25.5" customHeight="1" x14ac:dyDescent="0.3">
      <c r="B185" s="36" t="s">
        <v>90</v>
      </c>
    </row>
    <row r="186" spans="2:2" ht="19.5" customHeight="1" x14ac:dyDescent="0.3">
      <c r="B186" s="37" t="str">
        <f>IFERROR(INDEX(Registrations!$B$4:$B$123,MATCH(27&amp;"|0-10|1",Registrations!$K$4:$K$123,0))&amp;"   (0-10 yrs)","— open seat: 0-10 yrs —")</f>
        <v>— open seat: 0-10 yrs —</v>
      </c>
    </row>
    <row r="187" spans="2:2" ht="19.5" customHeight="1" x14ac:dyDescent="0.3">
      <c r="B187" s="37" t="str">
        <f>IFERROR(INDEX(Registrations!$B$4:$B$123,MATCH(27&amp;"|11-20|1",Registrations!$K$4:$K$123,0))&amp;"   (11-20 yrs)","— open seat: 11-20 yrs —")</f>
        <v>— open seat: 11-20 yrs —</v>
      </c>
    </row>
    <row r="188" spans="2:2" ht="19.5" customHeight="1" x14ac:dyDescent="0.3">
      <c r="B188" s="37" t="str">
        <f>IFERROR(INDEX(Registrations!$B$4:$B$123,MATCH(27&amp;"|21-30|1",Registrations!$K$4:$K$123,0))&amp;"   (21-30 yrs)","— open seat: 21-30 yrs —")</f>
        <v>— open seat: 21-30 yrs —</v>
      </c>
    </row>
    <row r="189" spans="2:2" ht="19.5" customHeight="1" x14ac:dyDescent="0.3">
      <c r="B189" s="37" t="str">
        <f>IFERROR(INDEX(Registrations!$B$4:$B$123,MATCH(27&amp;"|31+|1",Registrations!$K$4:$K$123,0))&amp;"   (31+ yrs)","— open seat: 31+ yrs —")</f>
        <v>— open seat: 31+ yrs —</v>
      </c>
    </row>
    <row r="190" spans="2:2" x14ac:dyDescent="0.3">
      <c r="B190" s="38" t="s">
        <v>64</v>
      </c>
    </row>
    <row r="192" spans="2:2" ht="25.5" customHeight="1" x14ac:dyDescent="0.3">
      <c r="B192" s="36" t="s">
        <v>91</v>
      </c>
    </row>
    <row r="193" spans="2:2" ht="19.5" customHeight="1" x14ac:dyDescent="0.3">
      <c r="B193" s="37" t="str">
        <f>IFERROR(INDEX(Registrations!$B$4:$B$123,MATCH(28&amp;"|0-10|1",Registrations!$K$4:$K$123,0))&amp;"   (0-10 yrs)","— open seat: 0-10 yrs —")</f>
        <v>— open seat: 0-10 yrs —</v>
      </c>
    </row>
    <row r="194" spans="2:2" ht="19.5" customHeight="1" x14ac:dyDescent="0.3">
      <c r="B194" s="37" t="str">
        <f>IFERROR(INDEX(Registrations!$B$4:$B$123,MATCH(28&amp;"|11-20|1",Registrations!$K$4:$K$123,0))&amp;"   (11-20 yrs)","— open seat: 11-20 yrs —")</f>
        <v>— open seat: 11-20 yrs —</v>
      </c>
    </row>
    <row r="195" spans="2:2" ht="19.5" customHeight="1" x14ac:dyDescent="0.3">
      <c r="B195" s="37" t="str">
        <f>IFERROR(INDEX(Registrations!$B$4:$B$123,MATCH(28&amp;"|21-30|1",Registrations!$K$4:$K$123,0))&amp;"   (21-30 yrs)","— open seat: 21-30 yrs —")</f>
        <v>— open seat: 21-30 yrs —</v>
      </c>
    </row>
    <row r="196" spans="2:2" ht="19.5" customHeight="1" x14ac:dyDescent="0.3">
      <c r="B196" s="37" t="str">
        <f>IFERROR(INDEX(Registrations!$B$4:$B$123,MATCH(28&amp;"|31+|1",Registrations!$K$4:$K$123,0))&amp;"   (31+ yrs)","— open seat: 31+ yrs —")</f>
        <v>— open seat: 31+ yrs —</v>
      </c>
    </row>
    <row r="197" spans="2:2" x14ac:dyDescent="0.3">
      <c r="B197" s="38" t="s">
        <v>64</v>
      </c>
    </row>
    <row r="199" spans="2:2" ht="25.5" customHeight="1" x14ac:dyDescent="0.3">
      <c r="B199" s="36" t="s">
        <v>92</v>
      </c>
    </row>
    <row r="200" spans="2:2" ht="19.5" customHeight="1" x14ac:dyDescent="0.3">
      <c r="B200" s="37" t="str">
        <f>IFERROR(INDEX(Registrations!$B$4:$B$123,MATCH(29&amp;"|0-10|1",Registrations!$K$4:$K$123,0))&amp;"   (0-10 yrs)","— open seat: 0-10 yrs —")</f>
        <v>— open seat: 0-10 yrs —</v>
      </c>
    </row>
    <row r="201" spans="2:2" ht="19.5" customHeight="1" x14ac:dyDescent="0.3">
      <c r="B201" s="37" t="str">
        <f>IFERROR(INDEX(Registrations!$B$4:$B$123,MATCH(29&amp;"|11-20|1",Registrations!$K$4:$K$123,0))&amp;"   (11-20 yrs)","— open seat: 11-20 yrs —")</f>
        <v>— open seat: 11-20 yrs —</v>
      </c>
    </row>
    <row r="202" spans="2:2" ht="19.5" customHeight="1" x14ac:dyDescent="0.3">
      <c r="B202" s="37" t="str">
        <f>IFERROR(INDEX(Registrations!$B$4:$B$123,MATCH(29&amp;"|21-30|1",Registrations!$K$4:$K$123,0))&amp;"   (21-30 yrs)","— open seat: 21-30 yrs —")</f>
        <v>— open seat: 21-30 yrs —</v>
      </c>
    </row>
    <row r="203" spans="2:2" ht="19.5" customHeight="1" x14ac:dyDescent="0.3">
      <c r="B203" s="37" t="str">
        <f>IFERROR(INDEX(Registrations!$B$4:$B$123,MATCH(29&amp;"|31+|1",Registrations!$K$4:$K$123,0))&amp;"   (31+ yrs)","— open seat: 31+ yrs —")</f>
        <v>— open seat: 31+ yrs —</v>
      </c>
    </row>
    <row r="204" spans="2:2" x14ac:dyDescent="0.3">
      <c r="B204" s="38" t="s">
        <v>64</v>
      </c>
    </row>
    <row r="206" spans="2:2" ht="25.5" customHeight="1" x14ac:dyDescent="0.3">
      <c r="B206" s="36" t="s">
        <v>93</v>
      </c>
    </row>
    <row r="207" spans="2:2" ht="19.5" customHeight="1" x14ac:dyDescent="0.3">
      <c r="B207" s="37" t="str">
        <f>IFERROR(INDEX(Registrations!$B$4:$B$123,MATCH(30&amp;"|0-10|1",Registrations!$K$4:$K$123,0))&amp;"   (0-10 yrs)","— open seat: 0-10 yrs —")</f>
        <v>— open seat: 0-10 yrs —</v>
      </c>
    </row>
    <row r="208" spans="2:2" ht="19.5" customHeight="1" x14ac:dyDescent="0.3">
      <c r="B208" s="37" t="str">
        <f>IFERROR(INDEX(Registrations!$B$4:$B$123,MATCH(30&amp;"|11-20|1",Registrations!$K$4:$K$123,0))&amp;"   (11-20 yrs)","— open seat: 11-20 yrs —")</f>
        <v>— open seat: 11-20 yrs —</v>
      </c>
    </row>
    <row r="209" spans="2:2" ht="19.5" customHeight="1" x14ac:dyDescent="0.3">
      <c r="B209" s="37" t="str">
        <f>IFERROR(INDEX(Registrations!$B$4:$B$123,MATCH(30&amp;"|21-30|1",Registrations!$K$4:$K$123,0))&amp;"   (21-30 yrs)","— open seat: 21-30 yrs —")</f>
        <v>— open seat: 21-30 yrs —</v>
      </c>
    </row>
    <row r="210" spans="2:2" ht="19.5" customHeight="1" x14ac:dyDescent="0.3">
      <c r="B210" s="37" t="str">
        <f>IFERROR(INDEX(Registrations!$B$4:$B$123,MATCH(30&amp;"|31+|1",Registrations!$K$4:$K$123,0))&amp;"   (31+ yrs)","— open seat: 31+ yrs —")</f>
        <v>— open seat: 31+ yrs —</v>
      </c>
    </row>
    <row r="211" spans="2:2" x14ac:dyDescent="0.3">
      <c r="B211" s="38" t="s">
        <v>64</v>
      </c>
    </row>
  </sheetData>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23"/>
  <sheetViews>
    <sheetView showGridLines="0" zoomScaleNormal="100" workbookViewId="0">
      <pane ySplit="3" topLeftCell="A4" activePane="bottomLeft" state="frozen"/>
      <selection pane="bottomLeft"/>
    </sheetView>
  </sheetViews>
  <sheetFormatPr defaultColWidth="8.6640625" defaultRowHeight="14.4" x14ac:dyDescent="0.3"/>
  <cols>
    <col min="1" max="1" width="34" customWidth="1"/>
    <col min="2" max="2" width="10" customWidth="1"/>
    <col min="3" max="3" width="9" customWidth="1"/>
    <col min="4" max="4" width="30" customWidth="1"/>
    <col min="5" max="5" width="9" customWidth="1"/>
    <col min="6" max="6" width="12" customWidth="1"/>
  </cols>
  <sheetData>
    <row r="1" spans="1:6" ht="17.399999999999999" x14ac:dyDescent="0.3">
      <c r="A1" s="7" t="s">
        <v>94</v>
      </c>
    </row>
    <row r="3" spans="1:6" x14ac:dyDescent="0.3">
      <c r="A3" s="9" t="s">
        <v>95</v>
      </c>
      <c r="B3" s="9" t="s">
        <v>19</v>
      </c>
      <c r="C3" s="9" t="s">
        <v>96</v>
      </c>
      <c r="D3" s="9" t="s">
        <v>97</v>
      </c>
      <c r="E3" s="9" t="s">
        <v>21</v>
      </c>
      <c r="F3" s="9" t="s">
        <v>98</v>
      </c>
    </row>
    <row r="4" spans="1:6" x14ac:dyDescent="0.3">
      <c r="A4" s="20" t="str">
        <f>IF(Registrations!B4="","",Registrations!B4)</f>
        <v>Watson, Bryan &amp; Annika</v>
      </c>
      <c r="B4" s="28" t="str">
        <f>IF(Registrations!B4="","",Registrations!E4)</f>
        <v>21-30</v>
      </c>
      <c r="C4" s="39">
        <f>IF(Registrations!B4="","",Registrations!J4)</f>
        <v>1</v>
      </c>
      <c r="D4" s="20" t="str">
        <f>IF(Registrations!B4="","",Registrations!F4)</f>
        <v>1 gluten free</v>
      </c>
      <c r="E4" s="28" t="str">
        <f>IF(Registrations!B4="","",Registrations!G4)</f>
        <v>Yes</v>
      </c>
      <c r="F4" s="12"/>
    </row>
    <row r="5" spans="1:6" x14ac:dyDescent="0.3">
      <c r="A5" s="20" t="str">
        <f>IF(Registrations!B5="","",Registrations!B5)</f>
        <v/>
      </c>
      <c r="B5" s="28" t="str">
        <f>IF(Registrations!B5="","",Registrations!E5)</f>
        <v/>
      </c>
      <c r="C5" s="39" t="str">
        <f>IF(Registrations!B5="","",Registrations!J5)</f>
        <v/>
      </c>
      <c r="D5" s="20" t="str">
        <f>IF(Registrations!B5="","",Registrations!F5)</f>
        <v/>
      </c>
      <c r="E5" s="28" t="str">
        <f>IF(Registrations!B5="","",Registrations!G5)</f>
        <v/>
      </c>
      <c r="F5" s="12"/>
    </row>
    <row r="6" spans="1:6" x14ac:dyDescent="0.3">
      <c r="A6" s="20" t="str">
        <f>IF(Registrations!B6="","",Registrations!B6)</f>
        <v/>
      </c>
      <c r="B6" s="28" t="str">
        <f>IF(Registrations!B6="","",Registrations!E6)</f>
        <v/>
      </c>
      <c r="C6" s="39" t="str">
        <f>IF(Registrations!B6="","",Registrations!J6)</f>
        <v/>
      </c>
      <c r="D6" s="20" t="str">
        <f>IF(Registrations!B6="","",Registrations!F6)</f>
        <v/>
      </c>
      <c r="E6" s="28" t="str">
        <f>IF(Registrations!B6="","",Registrations!G6)</f>
        <v/>
      </c>
      <c r="F6" s="12"/>
    </row>
    <row r="7" spans="1:6" x14ac:dyDescent="0.3">
      <c r="A7" s="20" t="str">
        <f>IF(Registrations!B7="","",Registrations!B7)</f>
        <v/>
      </c>
      <c r="B7" s="28" t="str">
        <f>IF(Registrations!B7="","",Registrations!E7)</f>
        <v/>
      </c>
      <c r="C7" s="39" t="str">
        <f>IF(Registrations!B7="","",Registrations!J7)</f>
        <v/>
      </c>
      <c r="D7" s="20" t="str">
        <f>IF(Registrations!B7="","",Registrations!F7)</f>
        <v/>
      </c>
      <c r="E7" s="28" t="str">
        <f>IF(Registrations!B7="","",Registrations!G7)</f>
        <v/>
      </c>
      <c r="F7" s="12"/>
    </row>
    <row r="8" spans="1:6" x14ac:dyDescent="0.3">
      <c r="A8" s="20" t="str">
        <f>IF(Registrations!B8="","",Registrations!B8)</f>
        <v/>
      </c>
      <c r="B8" s="28" t="str">
        <f>IF(Registrations!B8="","",Registrations!E8)</f>
        <v/>
      </c>
      <c r="C8" s="39" t="str">
        <f>IF(Registrations!B8="","",Registrations!J8)</f>
        <v/>
      </c>
      <c r="D8" s="20" t="str">
        <f>IF(Registrations!B8="","",Registrations!F8)</f>
        <v/>
      </c>
      <c r="E8" s="28" t="str">
        <f>IF(Registrations!B8="","",Registrations!G8)</f>
        <v/>
      </c>
      <c r="F8" s="12"/>
    </row>
    <row r="9" spans="1:6" x14ac:dyDescent="0.3">
      <c r="A9" s="20" t="str">
        <f>IF(Registrations!B9="","",Registrations!B9)</f>
        <v/>
      </c>
      <c r="B9" s="28" t="str">
        <f>IF(Registrations!B9="","",Registrations!E9)</f>
        <v/>
      </c>
      <c r="C9" s="39" t="str">
        <f>IF(Registrations!B9="","",Registrations!J9)</f>
        <v/>
      </c>
      <c r="D9" s="20" t="str">
        <f>IF(Registrations!B9="","",Registrations!F9)</f>
        <v/>
      </c>
      <c r="E9" s="28" t="str">
        <f>IF(Registrations!B9="","",Registrations!G9)</f>
        <v/>
      </c>
      <c r="F9" s="12"/>
    </row>
    <row r="10" spans="1:6" x14ac:dyDescent="0.3">
      <c r="A10" s="20" t="str">
        <f>IF(Registrations!B10="","",Registrations!B10)</f>
        <v/>
      </c>
      <c r="B10" s="28" t="str">
        <f>IF(Registrations!B10="","",Registrations!E10)</f>
        <v/>
      </c>
      <c r="C10" s="39" t="str">
        <f>IF(Registrations!B10="","",Registrations!J10)</f>
        <v/>
      </c>
      <c r="D10" s="20" t="str">
        <f>IF(Registrations!B10="","",Registrations!F10)</f>
        <v/>
      </c>
      <c r="E10" s="28" t="str">
        <f>IF(Registrations!B10="","",Registrations!G10)</f>
        <v/>
      </c>
      <c r="F10" s="12"/>
    </row>
    <row r="11" spans="1:6" x14ac:dyDescent="0.3">
      <c r="A11" s="20" t="str">
        <f>IF(Registrations!B11="","",Registrations!B11)</f>
        <v/>
      </c>
      <c r="B11" s="28" t="str">
        <f>IF(Registrations!B11="","",Registrations!E11)</f>
        <v/>
      </c>
      <c r="C11" s="39" t="str">
        <f>IF(Registrations!B11="","",Registrations!J11)</f>
        <v/>
      </c>
      <c r="D11" s="20" t="str">
        <f>IF(Registrations!B11="","",Registrations!F11)</f>
        <v/>
      </c>
      <c r="E11" s="28" t="str">
        <f>IF(Registrations!B11="","",Registrations!G11)</f>
        <v/>
      </c>
      <c r="F11" s="12"/>
    </row>
    <row r="12" spans="1:6" x14ac:dyDescent="0.3">
      <c r="A12" s="20" t="str">
        <f>IF(Registrations!B12="","",Registrations!B12)</f>
        <v/>
      </c>
      <c r="B12" s="28" t="str">
        <f>IF(Registrations!B12="","",Registrations!E12)</f>
        <v/>
      </c>
      <c r="C12" s="39" t="str">
        <f>IF(Registrations!B12="","",Registrations!J12)</f>
        <v/>
      </c>
      <c r="D12" s="20" t="str">
        <f>IF(Registrations!B12="","",Registrations!F12)</f>
        <v/>
      </c>
      <c r="E12" s="28" t="str">
        <f>IF(Registrations!B12="","",Registrations!G12)</f>
        <v/>
      </c>
      <c r="F12" s="12"/>
    </row>
    <row r="13" spans="1:6" x14ac:dyDescent="0.3">
      <c r="A13" s="20" t="str">
        <f>IF(Registrations!B13="","",Registrations!B13)</f>
        <v/>
      </c>
      <c r="B13" s="28" t="str">
        <f>IF(Registrations!B13="","",Registrations!E13)</f>
        <v/>
      </c>
      <c r="C13" s="39" t="str">
        <f>IF(Registrations!B13="","",Registrations!J13)</f>
        <v/>
      </c>
      <c r="D13" s="20" t="str">
        <f>IF(Registrations!B13="","",Registrations!F13)</f>
        <v/>
      </c>
      <c r="E13" s="28" t="str">
        <f>IF(Registrations!B13="","",Registrations!G13)</f>
        <v/>
      </c>
      <c r="F13" s="12"/>
    </row>
    <row r="14" spans="1:6" x14ac:dyDescent="0.3">
      <c r="A14" s="20" t="str">
        <f>IF(Registrations!B14="","",Registrations!B14)</f>
        <v/>
      </c>
      <c r="B14" s="28" t="str">
        <f>IF(Registrations!B14="","",Registrations!E14)</f>
        <v/>
      </c>
      <c r="C14" s="39" t="str">
        <f>IF(Registrations!B14="","",Registrations!J14)</f>
        <v/>
      </c>
      <c r="D14" s="20" t="str">
        <f>IF(Registrations!B14="","",Registrations!F14)</f>
        <v/>
      </c>
      <c r="E14" s="28" t="str">
        <f>IF(Registrations!B14="","",Registrations!G14)</f>
        <v/>
      </c>
      <c r="F14" s="12"/>
    </row>
    <row r="15" spans="1:6" x14ac:dyDescent="0.3">
      <c r="A15" s="20" t="str">
        <f>IF(Registrations!B15="","",Registrations!B15)</f>
        <v/>
      </c>
      <c r="B15" s="28" t="str">
        <f>IF(Registrations!B15="","",Registrations!E15)</f>
        <v/>
      </c>
      <c r="C15" s="39" t="str">
        <f>IF(Registrations!B15="","",Registrations!J15)</f>
        <v/>
      </c>
      <c r="D15" s="20" t="str">
        <f>IF(Registrations!B15="","",Registrations!F15)</f>
        <v/>
      </c>
      <c r="E15" s="28" t="str">
        <f>IF(Registrations!B15="","",Registrations!G15)</f>
        <v/>
      </c>
      <c r="F15" s="12"/>
    </row>
    <row r="16" spans="1:6" x14ac:dyDescent="0.3">
      <c r="A16" s="20" t="str">
        <f>IF(Registrations!B16="","",Registrations!B16)</f>
        <v/>
      </c>
      <c r="B16" s="28" t="str">
        <f>IF(Registrations!B16="","",Registrations!E16)</f>
        <v/>
      </c>
      <c r="C16" s="39" t="str">
        <f>IF(Registrations!B16="","",Registrations!J16)</f>
        <v/>
      </c>
      <c r="D16" s="20" t="str">
        <f>IF(Registrations!B16="","",Registrations!F16)</f>
        <v/>
      </c>
      <c r="E16" s="28" t="str">
        <f>IF(Registrations!B16="","",Registrations!G16)</f>
        <v/>
      </c>
      <c r="F16" s="12"/>
    </row>
    <row r="17" spans="1:6" x14ac:dyDescent="0.3">
      <c r="A17" s="20" t="str">
        <f>IF(Registrations!B17="","",Registrations!B17)</f>
        <v/>
      </c>
      <c r="B17" s="28" t="str">
        <f>IF(Registrations!B17="","",Registrations!E17)</f>
        <v/>
      </c>
      <c r="C17" s="39" t="str">
        <f>IF(Registrations!B17="","",Registrations!J17)</f>
        <v/>
      </c>
      <c r="D17" s="20" t="str">
        <f>IF(Registrations!B17="","",Registrations!F17)</f>
        <v/>
      </c>
      <c r="E17" s="28" t="str">
        <f>IF(Registrations!B17="","",Registrations!G17)</f>
        <v/>
      </c>
      <c r="F17" s="12"/>
    </row>
    <row r="18" spans="1:6" x14ac:dyDescent="0.3">
      <c r="A18" s="20" t="str">
        <f>IF(Registrations!B18="","",Registrations!B18)</f>
        <v/>
      </c>
      <c r="B18" s="28" t="str">
        <f>IF(Registrations!B18="","",Registrations!E18)</f>
        <v/>
      </c>
      <c r="C18" s="39" t="str">
        <f>IF(Registrations!B18="","",Registrations!J18)</f>
        <v/>
      </c>
      <c r="D18" s="20" t="str">
        <f>IF(Registrations!B18="","",Registrations!F18)</f>
        <v/>
      </c>
      <c r="E18" s="28" t="str">
        <f>IF(Registrations!B18="","",Registrations!G18)</f>
        <v/>
      </c>
      <c r="F18" s="12"/>
    </row>
    <row r="19" spans="1:6" x14ac:dyDescent="0.3">
      <c r="A19" s="20" t="str">
        <f>IF(Registrations!B19="","",Registrations!B19)</f>
        <v/>
      </c>
      <c r="B19" s="28" t="str">
        <f>IF(Registrations!B19="","",Registrations!E19)</f>
        <v/>
      </c>
      <c r="C19" s="39" t="str">
        <f>IF(Registrations!B19="","",Registrations!J19)</f>
        <v/>
      </c>
      <c r="D19" s="20" t="str">
        <f>IF(Registrations!B19="","",Registrations!F19)</f>
        <v/>
      </c>
      <c r="E19" s="28" t="str">
        <f>IF(Registrations!B19="","",Registrations!G19)</f>
        <v/>
      </c>
      <c r="F19" s="12"/>
    </row>
    <row r="20" spans="1:6" x14ac:dyDescent="0.3">
      <c r="A20" s="20" t="str">
        <f>IF(Registrations!B20="","",Registrations!B20)</f>
        <v/>
      </c>
      <c r="B20" s="28" t="str">
        <f>IF(Registrations!B20="","",Registrations!E20)</f>
        <v/>
      </c>
      <c r="C20" s="39" t="str">
        <f>IF(Registrations!B20="","",Registrations!J20)</f>
        <v/>
      </c>
      <c r="D20" s="20" t="str">
        <f>IF(Registrations!B20="","",Registrations!F20)</f>
        <v/>
      </c>
      <c r="E20" s="28" t="str">
        <f>IF(Registrations!B20="","",Registrations!G20)</f>
        <v/>
      </c>
      <c r="F20" s="12"/>
    </row>
    <row r="21" spans="1:6" x14ac:dyDescent="0.3">
      <c r="A21" s="20" t="str">
        <f>IF(Registrations!B21="","",Registrations!B21)</f>
        <v/>
      </c>
      <c r="B21" s="28" t="str">
        <f>IF(Registrations!B21="","",Registrations!E21)</f>
        <v/>
      </c>
      <c r="C21" s="39" t="str">
        <f>IF(Registrations!B21="","",Registrations!J21)</f>
        <v/>
      </c>
      <c r="D21" s="20" t="str">
        <f>IF(Registrations!B21="","",Registrations!F21)</f>
        <v/>
      </c>
      <c r="E21" s="28" t="str">
        <f>IF(Registrations!B21="","",Registrations!G21)</f>
        <v/>
      </c>
      <c r="F21" s="12"/>
    </row>
    <row r="22" spans="1:6" x14ac:dyDescent="0.3">
      <c r="A22" s="20" t="str">
        <f>IF(Registrations!B22="","",Registrations!B22)</f>
        <v/>
      </c>
      <c r="B22" s="28" t="str">
        <f>IF(Registrations!B22="","",Registrations!E22)</f>
        <v/>
      </c>
      <c r="C22" s="39" t="str">
        <f>IF(Registrations!B22="","",Registrations!J22)</f>
        <v/>
      </c>
      <c r="D22" s="20" t="str">
        <f>IF(Registrations!B22="","",Registrations!F22)</f>
        <v/>
      </c>
      <c r="E22" s="28" t="str">
        <f>IF(Registrations!B22="","",Registrations!G22)</f>
        <v/>
      </c>
      <c r="F22" s="12"/>
    </row>
    <row r="23" spans="1:6" x14ac:dyDescent="0.3">
      <c r="A23" s="20" t="str">
        <f>IF(Registrations!B23="","",Registrations!B23)</f>
        <v/>
      </c>
      <c r="B23" s="28" t="str">
        <f>IF(Registrations!B23="","",Registrations!E23)</f>
        <v/>
      </c>
      <c r="C23" s="39" t="str">
        <f>IF(Registrations!B23="","",Registrations!J23)</f>
        <v/>
      </c>
      <c r="D23" s="20" t="str">
        <f>IF(Registrations!B23="","",Registrations!F23)</f>
        <v/>
      </c>
      <c r="E23" s="28" t="str">
        <f>IF(Registrations!B23="","",Registrations!G23)</f>
        <v/>
      </c>
      <c r="F23" s="12"/>
    </row>
    <row r="24" spans="1:6" x14ac:dyDescent="0.3">
      <c r="A24" s="20" t="str">
        <f>IF(Registrations!B24="","",Registrations!B24)</f>
        <v/>
      </c>
      <c r="B24" s="28" t="str">
        <f>IF(Registrations!B24="","",Registrations!E24)</f>
        <v/>
      </c>
      <c r="C24" s="39" t="str">
        <f>IF(Registrations!B24="","",Registrations!J24)</f>
        <v/>
      </c>
      <c r="D24" s="20" t="str">
        <f>IF(Registrations!B24="","",Registrations!F24)</f>
        <v/>
      </c>
      <c r="E24" s="28" t="str">
        <f>IF(Registrations!B24="","",Registrations!G24)</f>
        <v/>
      </c>
      <c r="F24" s="12"/>
    </row>
    <row r="25" spans="1:6" x14ac:dyDescent="0.3">
      <c r="A25" s="20" t="str">
        <f>IF(Registrations!B25="","",Registrations!B25)</f>
        <v/>
      </c>
      <c r="B25" s="28" t="str">
        <f>IF(Registrations!B25="","",Registrations!E25)</f>
        <v/>
      </c>
      <c r="C25" s="39" t="str">
        <f>IF(Registrations!B25="","",Registrations!J25)</f>
        <v/>
      </c>
      <c r="D25" s="20" t="str">
        <f>IF(Registrations!B25="","",Registrations!F25)</f>
        <v/>
      </c>
      <c r="E25" s="28" t="str">
        <f>IF(Registrations!B25="","",Registrations!G25)</f>
        <v/>
      </c>
      <c r="F25" s="12"/>
    </row>
    <row r="26" spans="1:6" x14ac:dyDescent="0.3">
      <c r="A26" s="20" t="str">
        <f>IF(Registrations!B26="","",Registrations!B26)</f>
        <v/>
      </c>
      <c r="B26" s="28" t="str">
        <f>IF(Registrations!B26="","",Registrations!E26)</f>
        <v/>
      </c>
      <c r="C26" s="39" t="str">
        <f>IF(Registrations!B26="","",Registrations!J26)</f>
        <v/>
      </c>
      <c r="D26" s="20" t="str">
        <f>IF(Registrations!B26="","",Registrations!F26)</f>
        <v/>
      </c>
      <c r="E26" s="28" t="str">
        <f>IF(Registrations!B26="","",Registrations!G26)</f>
        <v/>
      </c>
      <c r="F26" s="12"/>
    </row>
    <row r="27" spans="1:6" x14ac:dyDescent="0.3">
      <c r="A27" s="20" t="str">
        <f>IF(Registrations!B27="","",Registrations!B27)</f>
        <v/>
      </c>
      <c r="B27" s="28" t="str">
        <f>IF(Registrations!B27="","",Registrations!E27)</f>
        <v/>
      </c>
      <c r="C27" s="39" t="str">
        <f>IF(Registrations!B27="","",Registrations!J27)</f>
        <v/>
      </c>
      <c r="D27" s="20" t="str">
        <f>IF(Registrations!B27="","",Registrations!F27)</f>
        <v/>
      </c>
      <c r="E27" s="28" t="str">
        <f>IF(Registrations!B27="","",Registrations!G27)</f>
        <v/>
      </c>
      <c r="F27" s="12"/>
    </row>
    <row r="28" spans="1:6" x14ac:dyDescent="0.3">
      <c r="A28" s="20" t="str">
        <f>IF(Registrations!B28="","",Registrations!B28)</f>
        <v/>
      </c>
      <c r="B28" s="28" t="str">
        <f>IF(Registrations!B28="","",Registrations!E28)</f>
        <v/>
      </c>
      <c r="C28" s="39" t="str">
        <f>IF(Registrations!B28="","",Registrations!J28)</f>
        <v/>
      </c>
      <c r="D28" s="20" t="str">
        <f>IF(Registrations!B28="","",Registrations!F28)</f>
        <v/>
      </c>
      <c r="E28" s="28" t="str">
        <f>IF(Registrations!B28="","",Registrations!G28)</f>
        <v/>
      </c>
      <c r="F28" s="12"/>
    </row>
    <row r="29" spans="1:6" x14ac:dyDescent="0.3">
      <c r="A29" s="20" t="str">
        <f>IF(Registrations!B29="","",Registrations!B29)</f>
        <v/>
      </c>
      <c r="B29" s="28" t="str">
        <f>IF(Registrations!B29="","",Registrations!E29)</f>
        <v/>
      </c>
      <c r="C29" s="39" t="str">
        <f>IF(Registrations!B29="","",Registrations!J29)</f>
        <v/>
      </c>
      <c r="D29" s="20" t="str">
        <f>IF(Registrations!B29="","",Registrations!F29)</f>
        <v/>
      </c>
      <c r="E29" s="28" t="str">
        <f>IF(Registrations!B29="","",Registrations!G29)</f>
        <v/>
      </c>
      <c r="F29" s="12"/>
    </row>
    <row r="30" spans="1:6" x14ac:dyDescent="0.3">
      <c r="A30" s="20" t="str">
        <f>IF(Registrations!B30="","",Registrations!B30)</f>
        <v/>
      </c>
      <c r="B30" s="28" t="str">
        <f>IF(Registrations!B30="","",Registrations!E30)</f>
        <v/>
      </c>
      <c r="C30" s="39" t="str">
        <f>IF(Registrations!B30="","",Registrations!J30)</f>
        <v/>
      </c>
      <c r="D30" s="20" t="str">
        <f>IF(Registrations!B30="","",Registrations!F30)</f>
        <v/>
      </c>
      <c r="E30" s="28" t="str">
        <f>IF(Registrations!B30="","",Registrations!G30)</f>
        <v/>
      </c>
      <c r="F30" s="12"/>
    </row>
    <row r="31" spans="1:6" x14ac:dyDescent="0.3">
      <c r="A31" s="20" t="str">
        <f>IF(Registrations!B31="","",Registrations!B31)</f>
        <v/>
      </c>
      <c r="B31" s="28" t="str">
        <f>IF(Registrations!B31="","",Registrations!E31)</f>
        <v/>
      </c>
      <c r="C31" s="39" t="str">
        <f>IF(Registrations!B31="","",Registrations!J31)</f>
        <v/>
      </c>
      <c r="D31" s="20" t="str">
        <f>IF(Registrations!B31="","",Registrations!F31)</f>
        <v/>
      </c>
      <c r="E31" s="28" t="str">
        <f>IF(Registrations!B31="","",Registrations!G31)</f>
        <v/>
      </c>
      <c r="F31" s="12"/>
    </row>
    <row r="32" spans="1:6" x14ac:dyDescent="0.3">
      <c r="A32" s="20" t="str">
        <f>IF(Registrations!B32="","",Registrations!B32)</f>
        <v/>
      </c>
      <c r="B32" s="28" t="str">
        <f>IF(Registrations!B32="","",Registrations!E32)</f>
        <v/>
      </c>
      <c r="C32" s="39" t="str">
        <f>IF(Registrations!B32="","",Registrations!J32)</f>
        <v/>
      </c>
      <c r="D32" s="20" t="str">
        <f>IF(Registrations!B32="","",Registrations!F32)</f>
        <v/>
      </c>
      <c r="E32" s="28" t="str">
        <f>IF(Registrations!B32="","",Registrations!G32)</f>
        <v/>
      </c>
      <c r="F32" s="12"/>
    </row>
    <row r="33" spans="1:6" x14ac:dyDescent="0.3">
      <c r="A33" s="20" t="str">
        <f>IF(Registrations!B33="","",Registrations!B33)</f>
        <v/>
      </c>
      <c r="B33" s="28" t="str">
        <f>IF(Registrations!B33="","",Registrations!E33)</f>
        <v/>
      </c>
      <c r="C33" s="39" t="str">
        <f>IF(Registrations!B33="","",Registrations!J33)</f>
        <v/>
      </c>
      <c r="D33" s="20" t="str">
        <f>IF(Registrations!B33="","",Registrations!F33)</f>
        <v/>
      </c>
      <c r="E33" s="28" t="str">
        <f>IF(Registrations!B33="","",Registrations!G33)</f>
        <v/>
      </c>
      <c r="F33" s="12"/>
    </row>
    <row r="34" spans="1:6" x14ac:dyDescent="0.3">
      <c r="A34" s="20" t="str">
        <f>IF(Registrations!B34="","",Registrations!B34)</f>
        <v/>
      </c>
      <c r="B34" s="28" t="str">
        <f>IF(Registrations!B34="","",Registrations!E34)</f>
        <v/>
      </c>
      <c r="C34" s="39" t="str">
        <f>IF(Registrations!B34="","",Registrations!J34)</f>
        <v/>
      </c>
      <c r="D34" s="20" t="str">
        <f>IF(Registrations!B34="","",Registrations!F34)</f>
        <v/>
      </c>
      <c r="E34" s="28" t="str">
        <f>IF(Registrations!B34="","",Registrations!G34)</f>
        <v/>
      </c>
      <c r="F34" s="12"/>
    </row>
    <row r="35" spans="1:6" x14ac:dyDescent="0.3">
      <c r="A35" s="20" t="str">
        <f>IF(Registrations!B35="","",Registrations!B35)</f>
        <v/>
      </c>
      <c r="B35" s="28" t="str">
        <f>IF(Registrations!B35="","",Registrations!E35)</f>
        <v/>
      </c>
      <c r="C35" s="39" t="str">
        <f>IF(Registrations!B35="","",Registrations!J35)</f>
        <v/>
      </c>
      <c r="D35" s="20" t="str">
        <f>IF(Registrations!B35="","",Registrations!F35)</f>
        <v/>
      </c>
      <c r="E35" s="28" t="str">
        <f>IF(Registrations!B35="","",Registrations!G35)</f>
        <v/>
      </c>
      <c r="F35" s="12"/>
    </row>
    <row r="36" spans="1:6" x14ac:dyDescent="0.3">
      <c r="A36" s="20" t="str">
        <f>IF(Registrations!B36="","",Registrations!B36)</f>
        <v/>
      </c>
      <c r="B36" s="28" t="str">
        <f>IF(Registrations!B36="","",Registrations!E36)</f>
        <v/>
      </c>
      <c r="C36" s="39" t="str">
        <f>IF(Registrations!B36="","",Registrations!J36)</f>
        <v/>
      </c>
      <c r="D36" s="20" t="str">
        <f>IF(Registrations!B36="","",Registrations!F36)</f>
        <v/>
      </c>
      <c r="E36" s="28" t="str">
        <f>IF(Registrations!B36="","",Registrations!G36)</f>
        <v/>
      </c>
      <c r="F36" s="12"/>
    </row>
    <row r="37" spans="1:6" x14ac:dyDescent="0.3">
      <c r="A37" s="20" t="str">
        <f>IF(Registrations!B37="","",Registrations!B37)</f>
        <v/>
      </c>
      <c r="B37" s="28" t="str">
        <f>IF(Registrations!B37="","",Registrations!E37)</f>
        <v/>
      </c>
      <c r="C37" s="39" t="str">
        <f>IF(Registrations!B37="","",Registrations!J37)</f>
        <v/>
      </c>
      <c r="D37" s="20" t="str">
        <f>IF(Registrations!B37="","",Registrations!F37)</f>
        <v/>
      </c>
      <c r="E37" s="28" t="str">
        <f>IF(Registrations!B37="","",Registrations!G37)</f>
        <v/>
      </c>
      <c r="F37" s="12"/>
    </row>
    <row r="38" spans="1:6" x14ac:dyDescent="0.3">
      <c r="A38" s="20" t="str">
        <f>IF(Registrations!B38="","",Registrations!B38)</f>
        <v/>
      </c>
      <c r="B38" s="28" t="str">
        <f>IF(Registrations!B38="","",Registrations!E38)</f>
        <v/>
      </c>
      <c r="C38" s="39" t="str">
        <f>IF(Registrations!B38="","",Registrations!J38)</f>
        <v/>
      </c>
      <c r="D38" s="20" t="str">
        <f>IF(Registrations!B38="","",Registrations!F38)</f>
        <v/>
      </c>
      <c r="E38" s="28" t="str">
        <f>IF(Registrations!B38="","",Registrations!G38)</f>
        <v/>
      </c>
      <c r="F38" s="12"/>
    </row>
    <row r="39" spans="1:6" x14ac:dyDescent="0.3">
      <c r="A39" s="20" t="str">
        <f>IF(Registrations!B39="","",Registrations!B39)</f>
        <v/>
      </c>
      <c r="B39" s="28" t="str">
        <f>IF(Registrations!B39="","",Registrations!E39)</f>
        <v/>
      </c>
      <c r="C39" s="39" t="str">
        <f>IF(Registrations!B39="","",Registrations!J39)</f>
        <v/>
      </c>
      <c r="D39" s="20" t="str">
        <f>IF(Registrations!B39="","",Registrations!F39)</f>
        <v/>
      </c>
      <c r="E39" s="28" t="str">
        <f>IF(Registrations!B39="","",Registrations!G39)</f>
        <v/>
      </c>
      <c r="F39" s="12"/>
    </row>
    <row r="40" spans="1:6" x14ac:dyDescent="0.3">
      <c r="A40" s="20" t="str">
        <f>IF(Registrations!B40="","",Registrations!B40)</f>
        <v/>
      </c>
      <c r="B40" s="28" t="str">
        <f>IF(Registrations!B40="","",Registrations!E40)</f>
        <v/>
      </c>
      <c r="C40" s="39" t="str">
        <f>IF(Registrations!B40="","",Registrations!J40)</f>
        <v/>
      </c>
      <c r="D40" s="20" t="str">
        <f>IF(Registrations!B40="","",Registrations!F40)</f>
        <v/>
      </c>
      <c r="E40" s="28" t="str">
        <f>IF(Registrations!B40="","",Registrations!G40)</f>
        <v/>
      </c>
      <c r="F40" s="12"/>
    </row>
    <row r="41" spans="1:6" x14ac:dyDescent="0.3">
      <c r="A41" s="20" t="str">
        <f>IF(Registrations!B41="","",Registrations!B41)</f>
        <v/>
      </c>
      <c r="B41" s="28" t="str">
        <f>IF(Registrations!B41="","",Registrations!E41)</f>
        <v/>
      </c>
      <c r="C41" s="39" t="str">
        <f>IF(Registrations!B41="","",Registrations!J41)</f>
        <v/>
      </c>
      <c r="D41" s="20" t="str">
        <f>IF(Registrations!B41="","",Registrations!F41)</f>
        <v/>
      </c>
      <c r="E41" s="28" t="str">
        <f>IF(Registrations!B41="","",Registrations!G41)</f>
        <v/>
      </c>
      <c r="F41" s="12"/>
    </row>
    <row r="42" spans="1:6" x14ac:dyDescent="0.3">
      <c r="A42" s="20" t="str">
        <f>IF(Registrations!B42="","",Registrations!B42)</f>
        <v/>
      </c>
      <c r="B42" s="28" t="str">
        <f>IF(Registrations!B42="","",Registrations!E42)</f>
        <v/>
      </c>
      <c r="C42" s="39" t="str">
        <f>IF(Registrations!B42="","",Registrations!J42)</f>
        <v/>
      </c>
      <c r="D42" s="20" t="str">
        <f>IF(Registrations!B42="","",Registrations!F42)</f>
        <v/>
      </c>
      <c r="E42" s="28" t="str">
        <f>IF(Registrations!B42="","",Registrations!G42)</f>
        <v/>
      </c>
      <c r="F42" s="12"/>
    </row>
    <row r="43" spans="1:6" x14ac:dyDescent="0.3">
      <c r="A43" s="20" t="str">
        <f>IF(Registrations!B43="","",Registrations!B43)</f>
        <v/>
      </c>
      <c r="B43" s="28" t="str">
        <f>IF(Registrations!B43="","",Registrations!E43)</f>
        <v/>
      </c>
      <c r="C43" s="39" t="str">
        <f>IF(Registrations!B43="","",Registrations!J43)</f>
        <v/>
      </c>
      <c r="D43" s="20" t="str">
        <f>IF(Registrations!B43="","",Registrations!F43)</f>
        <v/>
      </c>
      <c r="E43" s="28" t="str">
        <f>IF(Registrations!B43="","",Registrations!G43)</f>
        <v/>
      </c>
      <c r="F43" s="12"/>
    </row>
    <row r="44" spans="1:6" x14ac:dyDescent="0.3">
      <c r="A44" s="20" t="str">
        <f>IF(Registrations!B44="","",Registrations!B44)</f>
        <v/>
      </c>
      <c r="B44" s="28" t="str">
        <f>IF(Registrations!B44="","",Registrations!E44)</f>
        <v/>
      </c>
      <c r="C44" s="39" t="str">
        <f>IF(Registrations!B44="","",Registrations!J44)</f>
        <v/>
      </c>
      <c r="D44" s="20" t="str">
        <f>IF(Registrations!B44="","",Registrations!F44)</f>
        <v/>
      </c>
      <c r="E44" s="28" t="str">
        <f>IF(Registrations!B44="","",Registrations!G44)</f>
        <v/>
      </c>
      <c r="F44" s="12"/>
    </row>
    <row r="45" spans="1:6" x14ac:dyDescent="0.3">
      <c r="A45" s="20" t="str">
        <f>IF(Registrations!B45="","",Registrations!B45)</f>
        <v/>
      </c>
      <c r="B45" s="28" t="str">
        <f>IF(Registrations!B45="","",Registrations!E45)</f>
        <v/>
      </c>
      <c r="C45" s="39" t="str">
        <f>IF(Registrations!B45="","",Registrations!J45)</f>
        <v/>
      </c>
      <c r="D45" s="20" t="str">
        <f>IF(Registrations!B45="","",Registrations!F45)</f>
        <v/>
      </c>
      <c r="E45" s="28" t="str">
        <f>IF(Registrations!B45="","",Registrations!G45)</f>
        <v/>
      </c>
      <c r="F45" s="12"/>
    </row>
    <row r="46" spans="1:6" x14ac:dyDescent="0.3">
      <c r="A46" s="20" t="str">
        <f>IF(Registrations!B46="","",Registrations!B46)</f>
        <v/>
      </c>
      <c r="B46" s="28" t="str">
        <f>IF(Registrations!B46="","",Registrations!E46)</f>
        <v/>
      </c>
      <c r="C46" s="39" t="str">
        <f>IF(Registrations!B46="","",Registrations!J46)</f>
        <v/>
      </c>
      <c r="D46" s="20" t="str">
        <f>IF(Registrations!B46="","",Registrations!F46)</f>
        <v/>
      </c>
      <c r="E46" s="28" t="str">
        <f>IF(Registrations!B46="","",Registrations!G46)</f>
        <v/>
      </c>
      <c r="F46" s="12"/>
    </row>
    <row r="47" spans="1:6" x14ac:dyDescent="0.3">
      <c r="A47" s="20" t="str">
        <f>IF(Registrations!B47="","",Registrations!B47)</f>
        <v/>
      </c>
      <c r="B47" s="28" t="str">
        <f>IF(Registrations!B47="","",Registrations!E47)</f>
        <v/>
      </c>
      <c r="C47" s="39" t="str">
        <f>IF(Registrations!B47="","",Registrations!J47)</f>
        <v/>
      </c>
      <c r="D47" s="20" t="str">
        <f>IF(Registrations!B47="","",Registrations!F47)</f>
        <v/>
      </c>
      <c r="E47" s="28" t="str">
        <f>IF(Registrations!B47="","",Registrations!G47)</f>
        <v/>
      </c>
      <c r="F47" s="12"/>
    </row>
    <row r="48" spans="1:6" x14ac:dyDescent="0.3">
      <c r="A48" s="20" t="str">
        <f>IF(Registrations!B48="","",Registrations!B48)</f>
        <v/>
      </c>
      <c r="B48" s="28" t="str">
        <f>IF(Registrations!B48="","",Registrations!E48)</f>
        <v/>
      </c>
      <c r="C48" s="39" t="str">
        <f>IF(Registrations!B48="","",Registrations!J48)</f>
        <v/>
      </c>
      <c r="D48" s="20" t="str">
        <f>IF(Registrations!B48="","",Registrations!F48)</f>
        <v/>
      </c>
      <c r="E48" s="28" t="str">
        <f>IF(Registrations!B48="","",Registrations!G48)</f>
        <v/>
      </c>
      <c r="F48" s="12"/>
    </row>
    <row r="49" spans="1:6" x14ac:dyDescent="0.3">
      <c r="A49" s="20" t="str">
        <f>IF(Registrations!B49="","",Registrations!B49)</f>
        <v/>
      </c>
      <c r="B49" s="28" t="str">
        <f>IF(Registrations!B49="","",Registrations!E49)</f>
        <v/>
      </c>
      <c r="C49" s="39" t="str">
        <f>IF(Registrations!B49="","",Registrations!J49)</f>
        <v/>
      </c>
      <c r="D49" s="20" t="str">
        <f>IF(Registrations!B49="","",Registrations!F49)</f>
        <v/>
      </c>
      <c r="E49" s="28" t="str">
        <f>IF(Registrations!B49="","",Registrations!G49)</f>
        <v/>
      </c>
      <c r="F49" s="12"/>
    </row>
    <row r="50" spans="1:6" x14ac:dyDescent="0.3">
      <c r="A50" s="20" t="str">
        <f>IF(Registrations!B50="","",Registrations!B50)</f>
        <v/>
      </c>
      <c r="B50" s="28" t="str">
        <f>IF(Registrations!B50="","",Registrations!E50)</f>
        <v/>
      </c>
      <c r="C50" s="39" t="str">
        <f>IF(Registrations!B50="","",Registrations!J50)</f>
        <v/>
      </c>
      <c r="D50" s="20" t="str">
        <f>IF(Registrations!B50="","",Registrations!F50)</f>
        <v/>
      </c>
      <c r="E50" s="28" t="str">
        <f>IF(Registrations!B50="","",Registrations!G50)</f>
        <v/>
      </c>
      <c r="F50" s="12"/>
    </row>
    <row r="51" spans="1:6" x14ac:dyDescent="0.3">
      <c r="A51" s="20" t="str">
        <f>IF(Registrations!B51="","",Registrations!B51)</f>
        <v/>
      </c>
      <c r="B51" s="28" t="str">
        <f>IF(Registrations!B51="","",Registrations!E51)</f>
        <v/>
      </c>
      <c r="C51" s="39" t="str">
        <f>IF(Registrations!B51="","",Registrations!J51)</f>
        <v/>
      </c>
      <c r="D51" s="20" t="str">
        <f>IF(Registrations!B51="","",Registrations!F51)</f>
        <v/>
      </c>
      <c r="E51" s="28" t="str">
        <f>IF(Registrations!B51="","",Registrations!G51)</f>
        <v/>
      </c>
      <c r="F51" s="12"/>
    </row>
    <row r="52" spans="1:6" x14ac:dyDescent="0.3">
      <c r="A52" s="20" t="str">
        <f>IF(Registrations!B52="","",Registrations!B52)</f>
        <v/>
      </c>
      <c r="B52" s="28" t="str">
        <f>IF(Registrations!B52="","",Registrations!E52)</f>
        <v/>
      </c>
      <c r="C52" s="39" t="str">
        <f>IF(Registrations!B52="","",Registrations!J52)</f>
        <v/>
      </c>
      <c r="D52" s="20" t="str">
        <f>IF(Registrations!B52="","",Registrations!F52)</f>
        <v/>
      </c>
      <c r="E52" s="28" t="str">
        <f>IF(Registrations!B52="","",Registrations!G52)</f>
        <v/>
      </c>
      <c r="F52" s="12"/>
    </row>
    <row r="53" spans="1:6" x14ac:dyDescent="0.3">
      <c r="A53" s="20" t="str">
        <f>IF(Registrations!B53="","",Registrations!B53)</f>
        <v/>
      </c>
      <c r="B53" s="28" t="str">
        <f>IF(Registrations!B53="","",Registrations!E53)</f>
        <v/>
      </c>
      <c r="C53" s="39" t="str">
        <f>IF(Registrations!B53="","",Registrations!J53)</f>
        <v/>
      </c>
      <c r="D53" s="20" t="str">
        <f>IF(Registrations!B53="","",Registrations!F53)</f>
        <v/>
      </c>
      <c r="E53" s="28" t="str">
        <f>IF(Registrations!B53="","",Registrations!G53)</f>
        <v/>
      </c>
      <c r="F53" s="12"/>
    </row>
    <row r="54" spans="1:6" x14ac:dyDescent="0.3">
      <c r="A54" s="20" t="str">
        <f>IF(Registrations!B54="","",Registrations!B54)</f>
        <v/>
      </c>
      <c r="B54" s="28" t="str">
        <f>IF(Registrations!B54="","",Registrations!E54)</f>
        <v/>
      </c>
      <c r="C54" s="39" t="str">
        <f>IF(Registrations!B54="","",Registrations!J54)</f>
        <v/>
      </c>
      <c r="D54" s="20" t="str">
        <f>IF(Registrations!B54="","",Registrations!F54)</f>
        <v/>
      </c>
      <c r="E54" s="28" t="str">
        <f>IF(Registrations!B54="","",Registrations!G54)</f>
        <v/>
      </c>
      <c r="F54" s="12"/>
    </row>
    <row r="55" spans="1:6" x14ac:dyDescent="0.3">
      <c r="A55" s="20" t="str">
        <f>IF(Registrations!B55="","",Registrations!B55)</f>
        <v/>
      </c>
      <c r="B55" s="28" t="str">
        <f>IF(Registrations!B55="","",Registrations!E55)</f>
        <v/>
      </c>
      <c r="C55" s="39" t="str">
        <f>IF(Registrations!B55="","",Registrations!J55)</f>
        <v/>
      </c>
      <c r="D55" s="20" t="str">
        <f>IF(Registrations!B55="","",Registrations!F55)</f>
        <v/>
      </c>
      <c r="E55" s="28" t="str">
        <f>IF(Registrations!B55="","",Registrations!G55)</f>
        <v/>
      </c>
      <c r="F55" s="12"/>
    </row>
    <row r="56" spans="1:6" x14ac:dyDescent="0.3">
      <c r="A56" s="20" t="str">
        <f>IF(Registrations!B56="","",Registrations!B56)</f>
        <v/>
      </c>
      <c r="B56" s="28" t="str">
        <f>IF(Registrations!B56="","",Registrations!E56)</f>
        <v/>
      </c>
      <c r="C56" s="39" t="str">
        <f>IF(Registrations!B56="","",Registrations!J56)</f>
        <v/>
      </c>
      <c r="D56" s="20" t="str">
        <f>IF(Registrations!B56="","",Registrations!F56)</f>
        <v/>
      </c>
      <c r="E56" s="28" t="str">
        <f>IF(Registrations!B56="","",Registrations!G56)</f>
        <v/>
      </c>
      <c r="F56" s="12"/>
    </row>
    <row r="57" spans="1:6" x14ac:dyDescent="0.3">
      <c r="A57" s="20" t="str">
        <f>IF(Registrations!B57="","",Registrations!B57)</f>
        <v/>
      </c>
      <c r="B57" s="28" t="str">
        <f>IF(Registrations!B57="","",Registrations!E57)</f>
        <v/>
      </c>
      <c r="C57" s="39" t="str">
        <f>IF(Registrations!B57="","",Registrations!J57)</f>
        <v/>
      </c>
      <c r="D57" s="20" t="str">
        <f>IF(Registrations!B57="","",Registrations!F57)</f>
        <v/>
      </c>
      <c r="E57" s="28" t="str">
        <f>IF(Registrations!B57="","",Registrations!G57)</f>
        <v/>
      </c>
      <c r="F57" s="12"/>
    </row>
    <row r="58" spans="1:6" x14ac:dyDescent="0.3">
      <c r="A58" s="20" t="str">
        <f>IF(Registrations!B58="","",Registrations!B58)</f>
        <v/>
      </c>
      <c r="B58" s="28" t="str">
        <f>IF(Registrations!B58="","",Registrations!E58)</f>
        <v/>
      </c>
      <c r="C58" s="39" t="str">
        <f>IF(Registrations!B58="","",Registrations!J58)</f>
        <v/>
      </c>
      <c r="D58" s="20" t="str">
        <f>IF(Registrations!B58="","",Registrations!F58)</f>
        <v/>
      </c>
      <c r="E58" s="28" t="str">
        <f>IF(Registrations!B58="","",Registrations!G58)</f>
        <v/>
      </c>
      <c r="F58" s="12"/>
    </row>
    <row r="59" spans="1:6" x14ac:dyDescent="0.3">
      <c r="A59" s="20" t="str">
        <f>IF(Registrations!B59="","",Registrations!B59)</f>
        <v/>
      </c>
      <c r="B59" s="28" t="str">
        <f>IF(Registrations!B59="","",Registrations!E59)</f>
        <v/>
      </c>
      <c r="C59" s="39" t="str">
        <f>IF(Registrations!B59="","",Registrations!J59)</f>
        <v/>
      </c>
      <c r="D59" s="20" t="str">
        <f>IF(Registrations!B59="","",Registrations!F59)</f>
        <v/>
      </c>
      <c r="E59" s="28" t="str">
        <f>IF(Registrations!B59="","",Registrations!G59)</f>
        <v/>
      </c>
      <c r="F59" s="12"/>
    </row>
    <row r="60" spans="1:6" x14ac:dyDescent="0.3">
      <c r="A60" s="20" t="str">
        <f>IF(Registrations!B60="","",Registrations!B60)</f>
        <v/>
      </c>
      <c r="B60" s="28" t="str">
        <f>IF(Registrations!B60="","",Registrations!E60)</f>
        <v/>
      </c>
      <c r="C60" s="39" t="str">
        <f>IF(Registrations!B60="","",Registrations!J60)</f>
        <v/>
      </c>
      <c r="D60" s="20" t="str">
        <f>IF(Registrations!B60="","",Registrations!F60)</f>
        <v/>
      </c>
      <c r="E60" s="28" t="str">
        <f>IF(Registrations!B60="","",Registrations!G60)</f>
        <v/>
      </c>
      <c r="F60" s="12"/>
    </row>
    <row r="61" spans="1:6" x14ac:dyDescent="0.3">
      <c r="A61" s="20" t="str">
        <f>IF(Registrations!B61="","",Registrations!B61)</f>
        <v/>
      </c>
      <c r="B61" s="28" t="str">
        <f>IF(Registrations!B61="","",Registrations!E61)</f>
        <v/>
      </c>
      <c r="C61" s="39" t="str">
        <f>IF(Registrations!B61="","",Registrations!J61)</f>
        <v/>
      </c>
      <c r="D61" s="20" t="str">
        <f>IF(Registrations!B61="","",Registrations!F61)</f>
        <v/>
      </c>
      <c r="E61" s="28" t="str">
        <f>IF(Registrations!B61="","",Registrations!G61)</f>
        <v/>
      </c>
      <c r="F61" s="12"/>
    </row>
    <row r="62" spans="1:6" x14ac:dyDescent="0.3">
      <c r="A62" s="20" t="str">
        <f>IF(Registrations!B62="","",Registrations!B62)</f>
        <v/>
      </c>
      <c r="B62" s="28" t="str">
        <f>IF(Registrations!B62="","",Registrations!E62)</f>
        <v/>
      </c>
      <c r="C62" s="39" t="str">
        <f>IF(Registrations!B62="","",Registrations!J62)</f>
        <v/>
      </c>
      <c r="D62" s="20" t="str">
        <f>IF(Registrations!B62="","",Registrations!F62)</f>
        <v/>
      </c>
      <c r="E62" s="28" t="str">
        <f>IF(Registrations!B62="","",Registrations!G62)</f>
        <v/>
      </c>
      <c r="F62" s="12"/>
    </row>
    <row r="63" spans="1:6" x14ac:dyDescent="0.3">
      <c r="A63" s="20" t="str">
        <f>IF(Registrations!B63="","",Registrations!B63)</f>
        <v/>
      </c>
      <c r="B63" s="28" t="str">
        <f>IF(Registrations!B63="","",Registrations!E63)</f>
        <v/>
      </c>
      <c r="C63" s="39" t="str">
        <f>IF(Registrations!B63="","",Registrations!J63)</f>
        <v/>
      </c>
      <c r="D63" s="20" t="str">
        <f>IF(Registrations!B63="","",Registrations!F63)</f>
        <v/>
      </c>
      <c r="E63" s="28" t="str">
        <f>IF(Registrations!B63="","",Registrations!G63)</f>
        <v/>
      </c>
      <c r="F63" s="12"/>
    </row>
    <row r="64" spans="1:6" x14ac:dyDescent="0.3">
      <c r="A64" s="20" t="str">
        <f>IF(Registrations!B64="","",Registrations!B64)</f>
        <v/>
      </c>
      <c r="B64" s="28" t="str">
        <f>IF(Registrations!B64="","",Registrations!E64)</f>
        <v/>
      </c>
      <c r="C64" s="39" t="str">
        <f>IF(Registrations!B64="","",Registrations!J64)</f>
        <v/>
      </c>
      <c r="D64" s="20" t="str">
        <f>IF(Registrations!B64="","",Registrations!F64)</f>
        <v/>
      </c>
      <c r="E64" s="28" t="str">
        <f>IF(Registrations!B64="","",Registrations!G64)</f>
        <v/>
      </c>
      <c r="F64" s="12"/>
    </row>
    <row r="65" spans="1:6" x14ac:dyDescent="0.3">
      <c r="A65" s="20" t="str">
        <f>IF(Registrations!B65="","",Registrations!B65)</f>
        <v/>
      </c>
      <c r="B65" s="28" t="str">
        <f>IF(Registrations!B65="","",Registrations!E65)</f>
        <v/>
      </c>
      <c r="C65" s="39" t="str">
        <f>IF(Registrations!B65="","",Registrations!J65)</f>
        <v/>
      </c>
      <c r="D65" s="20" t="str">
        <f>IF(Registrations!B65="","",Registrations!F65)</f>
        <v/>
      </c>
      <c r="E65" s="28" t="str">
        <f>IF(Registrations!B65="","",Registrations!G65)</f>
        <v/>
      </c>
      <c r="F65" s="12"/>
    </row>
    <row r="66" spans="1:6" x14ac:dyDescent="0.3">
      <c r="A66" s="20" t="str">
        <f>IF(Registrations!B66="","",Registrations!B66)</f>
        <v/>
      </c>
      <c r="B66" s="28" t="str">
        <f>IF(Registrations!B66="","",Registrations!E66)</f>
        <v/>
      </c>
      <c r="C66" s="39" t="str">
        <f>IF(Registrations!B66="","",Registrations!J66)</f>
        <v/>
      </c>
      <c r="D66" s="20" t="str">
        <f>IF(Registrations!B66="","",Registrations!F66)</f>
        <v/>
      </c>
      <c r="E66" s="28" t="str">
        <f>IF(Registrations!B66="","",Registrations!G66)</f>
        <v/>
      </c>
      <c r="F66" s="12"/>
    </row>
    <row r="67" spans="1:6" x14ac:dyDescent="0.3">
      <c r="A67" s="20" t="str">
        <f>IF(Registrations!B67="","",Registrations!B67)</f>
        <v/>
      </c>
      <c r="B67" s="28" t="str">
        <f>IF(Registrations!B67="","",Registrations!E67)</f>
        <v/>
      </c>
      <c r="C67" s="39" t="str">
        <f>IF(Registrations!B67="","",Registrations!J67)</f>
        <v/>
      </c>
      <c r="D67" s="20" t="str">
        <f>IF(Registrations!B67="","",Registrations!F67)</f>
        <v/>
      </c>
      <c r="E67" s="28" t="str">
        <f>IF(Registrations!B67="","",Registrations!G67)</f>
        <v/>
      </c>
      <c r="F67" s="12"/>
    </row>
    <row r="68" spans="1:6" x14ac:dyDescent="0.3">
      <c r="A68" s="20" t="str">
        <f>IF(Registrations!B68="","",Registrations!B68)</f>
        <v/>
      </c>
      <c r="B68" s="28" t="str">
        <f>IF(Registrations!B68="","",Registrations!E68)</f>
        <v/>
      </c>
      <c r="C68" s="39" t="str">
        <f>IF(Registrations!B68="","",Registrations!J68)</f>
        <v/>
      </c>
      <c r="D68" s="20" t="str">
        <f>IF(Registrations!B68="","",Registrations!F68)</f>
        <v/>
      </c>
      <c r="E68" s="28" t="str">
        <f>IF(Registrations!B68="","",Registrations!G68)</f>
        <v/>
      </c>
      <c r="F68" s="12"/>
    </row>
    <row r="69" spans="1:6" x14ac:dyDescent="0.3">
      <c r="A69" s="20" t="str">
        <f>IF(Registrations!B69="","",Registrations!B69)</f>
        <v/>
      </c>
      <c r="B69" s="28" t="str">
        <f>IF(Registrations!B69="","",Registrations!E69)</f>
        <v/>
      </c>
      <c r="C69" s="39" t="str">
        <f>IF(Registrations!B69="","",Registrations!J69)</f>
        <v/>
      </c>
      <c r="D69" s="20" t="str">
        <f>IF(Registrations!B69="","",Registrations!F69)</f>
        <v/>
      </c>
      <c r="E69" s="28" t="str">
        <f>IF(Registrations!B69="","",Registrations!G69)</f>
        <v/>
      </c>
      <c r="F69" s="12"/>
    </row>
    <row r="70" spans="1:6" x14ac:dyDescent="0.3">
      <c r="A70" s="20" t="str">
        <f>IF(Registrations!B70="","",Registrations!B70)</f>
        <v/>
      </c>
      <c r="B70" s="28" t="str">
        <f>IF(Registrations!B70="","",Registrations!E70)</f>
        <v/>
      </c>
      <c r="C70" s="39" t="str">
        <f>IF(Registrations!B70="","",Registrations!J70)</f>
        <v/>
      </c>
      <c r="D70" s="20" t="str">
        <f>IF(Registrations!B70="","",Registrations!F70)</f>
        <v/>
      </c>
      <c r="E70" s="28" t="str">
        <f>IF(Registrations!B70="","",Registrations!G70)</f>
        <v/>
      </c>
      <c r="F70" s="12"/>
    </row>
    <row r="71" spans="1:6" x14ac:dyDescent="0.3">
      <c r="A71" s="20" t="str">
        <f>IF(Registrations!B71="","",Registrations!B71)</f>
        <v/>
      </c>
      <c r="B71" s="28" t="str">
        <f>IF(Registrations!B71="","",Registrations!E71)</f>
        <v/>
      </c>
      <c r="C71" s="39" t="str">
        <f>IF(Registrations!B71="","",Registrations!J71)</f>
        <v/>
      </c>
      <c r="D71" s="20" t="str">
        <f>IF(Registrations!B71="","",Registrations!F71)</f>
        <v/>
      </c>
      <c r="E71" s="28" t="str">
        <f>IF(Registrations!B71="","",Registrations!G71)</f>
        <v/>
      </c>
      <c r="F71" s="12"/>
    </row>
    <row r="72" spans="1:6" x14ac:dyDescent="0.3">
      <c r="A72" s="20" t="str">
        <f>IF(Registrations!B72="","",Registrations!B72)</f>
        <v/>
      </c>
      <c r="B72" s="28" t="str">
        <f>IF(Registrations!B72="","",Registrations!E72)</f>
        <v/>
      </c>
      <c r="C72" s="39" t="str">
        <f>IF(Registrations!B72="","",Registrations!J72)</f>
        <v/>
      </c>
      <c r="D72" s="20" t="str">
        <f>IF(Registrations!B72="","",Registrations!F72)</f>
        <v/>
      </c>
      <c r="E72" s="28" t="str">
        <f>IF(Registrations!B72="","",Registrations!G72)</f>
        <v/>
      </c>
      <c r="F72" s="12"/>
    </row>
    <row r="73" spans="1:6" x14ac:dyDescent="0.3">
      <c r="A73" s="20" t="str">
        <f>IF(Registrations!B73="","",Registrations!B73)</f>
        <v/>
      </c>
      <c r="B73" s="28" t="str">
        <f>IF(Registrations!B73="","",Registrations!E73)</f>
        <v/>
      </c>
      <c r="C73" s="39" t="str">
        <f>IF(Registrations!B73="","",Registrations!J73)</f>
        <v/>
      </c>
      <c r="D73" s="20" t="str">
        <f>IF(Registrations!B73="","",Registrations!F73)</f>
        <v/>
      </c>
      <c r="E73" s="28" t="str">
        <f>IF(Registrations!B73="","",Registrations!G73)</f>
        <v/>
      </c>
      <c r="F73" s="12"/>
    </row>
    <row r="74" spans="1:6" x14ac:dyDescent="0.3">
      <c r="A74" s="20" t="str">
        <f>IF(Registrations!B74="","",Registrations!B74)</f>
        <v/>
      </c>
      <c r="B74" s="28" t="str">
        <f>IF(Registrations!B74="","",Registrations!E74)</f>
        <v/>
      </c>
      <c r="C74" s="39" t="str">
        <f>IF(Registrations!B74="","",Registrations!J74)</f>
        <v/>
      </c>
      <c r="D74" s="20" t="str">
        <f>IF(Registrations!B74="","",Registrations!F74)</f>
        <v/>
      </c>
      <c r="E74" s="28" t="str">
        <f>IF(Registrations!B74="","",Registrations!G74)</f>
        <v/>
      </c>
      <c r="F74" s="12"/>
    </row>
    <row r="75" spans="1:6" x14ac:dyDescent="0.3">
      <c r="A75" s="20" t="str">
        <f>IF(Registrations!B75="","",Registrations!B75)</f>
        <v/>
      </c>
      <c r="B75" s="28" t="str">
        <f>IF(Registrations!B75="","",Registrations!E75)</f>
        <v/>
      </c>
      <c r="C75" s="39" t="str">
        <f>IF(Registrations!B75="","",Registrations!J75)</f>
        <v/>
      </c>
      <c r="D75" s="20" t="str">
        <f>IF(Registrations!B75="","",Registrations!F75)</f>
        <v/>
      </c>
      <c r="E75" s="28" t="str">
        <f>IF(Registrations!B75="","",Registrations!G75)</f>
        <v/>
      </c>
      <c r="F75" s="12"/>
    </row>
    <row r="76" spans="1:6" x14ac:dyDescent="0.3">
      <c r="A76" s="20" t="str">
        <f>IF(Registrations!B76="","",Registrations!B76)</f>
        <v/>
      </c>
      <c r="B76" s="28" t="str">
        <f>IF(Registrations!B76="","",Registrations!E76)</f>
        <v/>
      </c>
      <c r="C76" s="39" t="str">
        <f>IF(Registrations!B76="","",Registrations!J76)</f>
        <v/>
      </c>
      <c r="D76" s="20" t="str">
        <f>IF(Registrations!B76="","",Registrations!F76)</f>
        <v/>
      </c>
      <c r="E76" s="28" t="str">
        <f>IF(Registrations!B76="","",Registrations!G76)</f>
        <v/>
      </c>
      <c r="F76" s="12"/>
    </row>
    <row r="77" spans="1:6" x14ac:dyDescent="0.3">
      <c r="A77" s="20" t="str">
        <f>IF(Registrations!B77="","",Registrations!B77)</f>
        <v/>
      </c>
      <c r="B77" s="28" t="str">
        <f>IF(Registrations!B77="","",Registrations!E77)</f>
        <v/>
      </c>
      <c r="C77" s="39" t="str">
        <f>IF(Registrations!B77="","",Registrations!J77)</f>
        <v/>
      </c>
      <c r="D77" s="20" t="str">
        <f>IF(Registrations!B77="","",Registrations!F77)</f>
        <v/>
      </c>
      <c r="E77" s="28" t="str">
        <f>IF(Registrations!B77="","",Registrations!G77)</f>
        <v/>
      </c>
      <c r="F77" s="12"/>
    </row>
    <row r="78" spans="1:6" x14ac:dyDescent="0.3">
      <c r="A78" s="20" t="str">
        <f>IF(Registrations!B78="","",Registrations!B78)</f>
        <v/>
      </c>
      <c r="B78" s="28" t="str">
        <f>IF(Registrations!B78="","",Registrations!E78)</f>
        <v/>
      </c>
      <c r="C78" s="39" t="str">
        <f>IF(Registrations!B78="","",Registrations!J78)</f>
        <v/>
      </c>
      <c r="D78" s="20" t="str">
        <f>IF(Registrations!B78="","",Registrations!F78)</f>
        <v/>
      </c>
      <c r="E78" s="28" t="str">
        <f>IF(Registrations!B78="","",Registrations!G78)</f>
        <v/>
      </c>
      <c r="F78" s="12"/>
    </row>
    <row r="79" spans="1:6" x14ac:dyDescent="0.3">
      <c r="A79" s="20" t="str">
        <f>IF(Registrations!B79="","",Registrations!B79)</f>
        <v/>
      </c>
      <c r="B79" s="28" t="str">
        <f>IF(Registrations!B79="","",Registrations!E79)</f>
        <v/>
      </c>
      <c r="C79" s="39" t="str">
        <f>IF(Registrations!B79="","",Registrations!J79)</f>
        <v/>
      </c>
      <c r="D79" s="20" t="str">
        <f>IF(Registrations!B79="","",Registrations!F79)</f>
        <v/>
      </c>
      <c r="E79" s="28" t="str">
        <f>IF(Registrations!B79="","",Registrations!G79)</f>
        <v/>
      </c>
      <c r="F79" s="12"/>
    </row>
    <row r="80" spans="1:6" x14ac:dyDescent="0.3">
      <c r="A80" s="20" t="str">
        <f>IF(Registrations!B80="","",Registrations!B80)</f>
        <v/>
      </c>
      <c r="B80" s="28" t="str">
        <f>IF(Registrations!B80="","",Registrations!E80)</f>
        <v/>
      </c>
      <c r="C80" s="39" t="str">
        <f>IF(Registrations!B80="","",Registrations!J80)</f>
        <v/>
      </c>
      <c r="D80" s="20" t="str">
        <f>IF(Registrations!B80="","",Registrations!F80)</f>
        <v/>
      </c>
      <c r="E80" s="28" t="str">
        <f>IF(Registrations!B80="","",Registrations!G80)</f>
        <v/>
      </c>
      <c r="F80" s="12"/>
    </row>
    <row r="81" spans="1:6" x14ac:dyDescent="0.3">
      <c r="A81" s="20" t="str">
        <f>IF(Registrations!B81="","",Registrations!B81)</f>
        <v/>
      </c>
      <c r="B81" s="28" t="str">
        <f>IF(Registrations!B81="","",Registrations!E81)</f>
        <v/>
      </c>
      <c r="C81" s="39" t="str">
        <f>IF(Registrations!B81="","",Registrations!J81)</f>
        <v/>
      </c>
      <c r="D81" s="20" t="str">
        <f>IF(Registrations!B81="","",Registrations!F81)</f>
        <v/>
      </c>
      <c r="E81" s="28" t="str">
        <f>IF(Registrations!B81="","",Registrations!G81)</f>
        <v/>
      </c>
      <c r="F81" s="12"/>
    </row>
    <row r="82" spans="1:6" x14ac:dyDescent="0.3">
      <c r="A82" s="20" t="str">
        <f>IF(Registrations!B82="","",Registrations!B82)</f>
        <v/>
      </c>
      <c r="B82" s="28" t="str">
        <f>IF(Registrations!B82="","",Registrations!E82)</f>
        <v/>
      </c>
      <c r="C82" s="39" t="str">
        <f>IF(Registrations!B82="","",Registrations!J82)</f>
        <v/>
      </c>
      <c r="D82" s="20" t="str">
        <f>IF(Registrations!B82="","",Registrations!F82)</f>
        <v/>
      </c>
      <c r="E82" s="28" t="str">
        <f>IF(Registrations!B82="","",Registrations!G82)</f>
        <v/>
      </c>
      <c r="F82" s="12"/>
    </row>
    <row r="83" spans="1:6" x14ac:dyDescent="0.3">
      <c r="A83" s="20" t="str">
        <f>IF(Registrations!B83="","",Registrations!B83)</f>
        <v/>
      </c>
      <c r="B83" s="28" t="str">
        <f>IF(Registrations!B83="","",Registrations!E83)</f>
        <v/>
      </c>
      <c r="C83" s="39" t="str">
        <f>IF(Registrations!B83="","",Registrations!J83)</f>
        <v/>
      </c>
      <c r="D83" s="20" t="str">
        <f>IF(Registrations!B83="","",Registrations!F83)</f>
        <v/>
      </c>
      <c r="E83" s="28" t="str">
        <f>IF(Registrations!B83="","",Registrations!G83)</f>
        <v/>
      </c>
      <c r="F83" s="12"/>
    </row>
    <row r="84" spans="1:6" x14ac:dyDescent="0.3">
      <c r="A84" s="20" t="str">
        <f>IF(Registrations!B84="","",Registrations!B84)</f>
        <v/>
      </c>
      <c r="B84" s="28" t="str">
        <f>IF(Registrations!B84="","",Registrations!E84)</f>
        <v/>
      </c>
      <c r="C84" s="39" t="str">
        <f>IF(Registrations!B84="","",Registrations!J84)</f>
        <v/>
      </c>
      <c r="D84" s="20" t="str">
        <f>IF(Registrations!B84="","",Registrations!F84)</f>
        <v/>
      </c>
      <c r="E84" s="28" t="str">
        <f>IF(Registrations!B84="","",Registrations!G84)</f>
        <v/>
      </c>
      <c r="F84" s="12"/>
    </row>
    <row r="85" spans="1:6" x14ac:dyDescent="0.3">
      <c r="A85" s="20" t="str">
        <f>IF(Registrations!B85="","",Registrations!B85)</f>
        <v/>
      </c>
      <c r="B85" s="28" t="str">
        <f>IF(Registrations!B85="","",Registrations!E85)</f>
        <v/>
      </c>
      <c r="C85" s="39" t="str">
        <f>IF(Registrations!B85="","",Registrations!J85)</f>
        <v/>
      </c>
      <c r="D85" s="20" t="str">
        <f>IF(Registrations!B85="","",Registrations!F85)</f>
        <v/>
      </c>
      <c r="E85" s="28" t="str">
        <f>IF(Registrations!B85="","",Registrations!G85)</f>
        <v/>
      </c>
      <c r="F85" s="12"/>
    </row>
    <row r="86" spans="1:6" x14ac:dyDescent="0.3">
      <c r="A86" s="20" t="str">
        <f>IF(Registrations!B86="","",Registrations!B86)</f>
        <v/>
      </c>
      <c r="B86" s="28" t="str">
        <f>IF(Registrations!B86="","",Registrations!E86)</f>
        <v/>
      </c>
      <c r="C86" s="39" t="str">
        <f>IF(Registrations!B86="","",Registrations!J86)</f>
        <v/>
      </c>
      <c r="D86" s="20" t="str">
        <f>IF(Registrations!B86="","",Registrations!F86)</f>
        <v/>
      </c>
      <c r="E86" s="28" t="str">
        <f>IF(Registrations!B86="","",Registrations!G86)</f>
        <v/>
      </c>
      <c r="F86" s="12"/>
    </row>
    <row r="87" spans="1:6" x14ac:dyDescent="0.3">
      <c r="A87" s="20" t="str">
        <f>IF(Registrations!B87="","",Registrations!B87)</f>
        <v/>
      </c>
      <c r="B87" s="28" t="str">
        <f>IF(Registrations!B87="","",Registrations!E87)</f>
        <v/>
      </c>
      <c r="C87" s="39" t="str">
        <f>IF(Registrations!B87="","",Registrations!J87)</f>
        <v/>
      </c>
      <c r="D87" s="20" t="str">
        <f>IF(Registrations!B87="","",Registrations!F87)</f>
        <v/>
      </c>
      <c r="E87" s="28" t="str">
        <f>IF(Registrations!B87="","",Registrations!G87)</f>
        <v/>
      </c>
      <c r="F87" s="12"/>
    </row>
    <row r="88" spans="1:6" x14ac:dyDescent="0.3">
      <c r="A88" s="20" t="str">
        <f>IF(Registrations!B88="","",Registrations!B88)</f>
        <v/>
      </c>
      <c r="B88" s="28" t="str">
        <f>IF(Registrations!B88="","",Registrations!E88)</f>
        <v/>
      </c>
      <c r="C88" s="39" t="str">
        <f>IF(Registrations!B88="","",Registrations!J88)</f>
        <v/>
      </c>
      <c r="D88" s="20" t="str">
        <f>IF(Registrations!B88="","",Registrations!F88)</f>
        <v/>
      </c>
      <c r="E88" s="28" t="str">
        <f>IF(Registrations!B88="","",Registrations!G88)</f>
        <v/>
      </c>
      <c r="F88" s="12"/>
    </row>
    <row r="89" spans="1:6" x14ac:dyDescent="0.3">
      <c r="A89" s="20" t="str">
        <f>IF(Registrations!B89="","",Registrations!B89)</f>
        <v/>
      </c>
      <c r="B89" s="28" t="str">
        <f>IF(Registrations!B89="","",Registrations!E89)</f>
        <v/>
      </c>
      <c r="C89" s="39" t="str">
        <f>IF(Registrations!B89="","",Registrations!J89)</f>
        <v/>
      </c>
      <c r="D89" s="20" t="str">
        <f>IF(Registrations!B89="","",Registrations!F89)</f>
        <v/>
      </c>
      <c r="E89" s="28" t="str">
        <f>IF(Registrations!B89="","",Registrations!G89)</f>
        <v/>
      </c>
      <c r="F89" s="12"/>
    </row>
    <row r="90" spans="1:6" x14ac:dyDescent="0.3">
      <c r="A90" s="20" t="str">
        <f>IF(Registrations!B90="","",Registrations!B90)</f>
        <v/>
      </c>
      <c r="B90" s="28" t="str">
        <f>IF(Registrations!B90="","",Registrations!E90)</f>
        <v/>
      </c>
      <c r="C90" s="39" t="str">
        <f>IF(Registrations!B90="","",Registrations!J90)</f>
        <v/>
      </c>
      <c r="D90" s="20" t="str">
        <f>IF(Registrations!B90="","",Registrations!F90)</f>
        <v/>
      </c>
      <c r="E90" s="28" t="str">
        <f>IF(Registrations!B90="","",Registrations!G90)</f>
        <v/>
      </c>
      <c r="F90" s="12"/>
    </row>
    <row r="91" spans="1:6" x14ac:dyDescent="0.3">
      <c r="A91" s="20" t="str">
        <f>IF(Registrations!B91="","",Registrations!B91)</f>
        <v/>
      </c>
      <c r="B91" s="28" t="str">
        <f>IF(Registrations!B91="","",Registrations!E91)</f>
        <v/>
      </c>
      <c r="C91" s="39" t="str">
        <f>IF(Registrations!B91="","",Registrations!J91)</f>
        <v/>
      </c>
      <c r="D91" s="20" t="str">
        <f>IF(Registrations!B91="","",Registrations!F91)</f>
        <v/>
      </c>
      <c r="E91" s="28" t="str">
        <f>IF(Registrations!B91="","",Registrations!G91)</f>
        <v/>
      </c>
      <c r="F91" s="12"/>
    </row>
    <row r="92" spans="1:6" x14ac:dyDescent="0.3">
      <c r="A92" s="20" t="str">
        <f>IF(Registrations!B92="","",Registrations!B92)</f>
        <v/>
      </c>
      <c r="B92" s="28" t="str">
        <f>IF(Registrations!B92="","",Registrations!E92)</f>
        <v/>
      </c>
      <c r="C92" s="39" t="str">
        <f>IF(Registrations!B92="","",Registrations!J92)</f>
        <v/>
      </c>
      <c r="D92" s="20" t="str">
        <f>IF(Registrations!B92="","",Registrations!F92)</f>
        <v/>
      </c>
      <c r="E92" s="28" t="str">
        <f>IF(Registrations!B92="","",Registrations!G92)</f>
        <v/>
      </c>
      <c r="F92" s="12"/>
    </row>
    <row r="93" spans="1:6" x14ac:dyDescent="0.3">
      <c r="A93" s="20" t="str">
        <f>IF(Registrations!B93="","",Registrations!B93)</f>
        <v/>
      </c>
      <c r="B93" s="28" t="str">
        <f>IF(Registrations!B93="","",Registrations!E93)</f>
        <v/>
      </c>
      <c r="C93" s="39" t="str">
        <f>IF(Registrations!B93="","",Registrations!J93)</f>
        <v/>
      </c>
      <c r="D93" s="20" t="str">
        <f>IF(Registrations!B93="","",Registrations!F93)</f>
        <v/>
      </c>
      <c r="E93" s="28" t="str">
        <f>IF(Registrations!B93="","",Registrations!G93)</f>
        <v/>
      </c>
      <c r="F93" s="12"/>
    </row>
    <row r="94" spans="1:6" x14ac:dyDescent="0.3">
      <c r="A94" s="20" t="str">
        <f>IF(Registrations!B94="","",Registrations!B94)</f>
        <v/>
      </c>
      <c r="B94" s="28" t="str">
        <f>IF(Registrations!B94="","",Registrations!E94)</f>
        <v/>
      </c>
      <c r="C94" s="39" t="str">
        <f>IF(Registrations!B94="","",Registrations!J94)</f>
        <v/>
      </c>
      <c r="D94" s="20" t="str">
        <f>IF(Registrations!B94="","",Registrations!F94)</f>
        <v/>
      </c>
      <c r="E94" s="28" t="str">
        <f>IF(Registrations!B94="","",Registrations!G94)</f>
        <v/>
      </c>
      <c r="F94" s="12"/>
    </row>
    <row r="95" spans="1:6" x14ac:dyDescent="0.3">
      <c r="A95" s="20" t="str">
        <f>IF(Registrations!B95="","",Registrations!B95)</f>
        <v/>
      </c>
      <c r="B95" s="28" t="str">
        <f>IF(Registrations!B95="","",Registrations!E95)</f>
        <v/>
      </c>
      <c r="C95" s="39" t="str">
        <f>IF(Registrations!B95="","",Registrations!J95)</f>
        <v/>
      </c>
      <c r="D95" s="20" t="str">
        <f>IF(Registrations!B95="","",Registrations!F95)</f>
        <v/>
      </c>
      <c r="E95" s="28" t="str">
        <f>IF(Registrations!B95="","",Registrations!G95)</f>
        <v/>
      </c>
      <c r="F95" s="12"/>
    </row>
    <row r="96" spans="1:6" x14ac:dyDescent="0.3">
      <c r="A96" s="20" t="str">
        <f>IF(Registrations!B96="","",Registrations!B96)</f>
        <v/>
      </c>
      <c r="B96" s="28" t="str">
        <f>IF(Registrations!B96="","",Registrations!E96)</f>
        <v/>
      </c>
      <c r="C96" s="39" t="str">
        <f>IF(Registrations!B96="","",Registrations!J96)</f>
        <v/>
      </c>
      <c r="D96" s="20" t="str">
        <f>IF(Registrations!B96="","",Registrations!F96)</f>
        <v/>
      </c>
      <c r="E96" s="28" t="str">
        <f>IF(Registrations!B96="","",Registrations!G96)</f>
        <v/>
      </c>
      <c r="F96" s="12"/>
    </row>
    <row r="97" spans="1:6" x14ac:dyDescent="0.3">
      <c r="A97" s="20" t="str">
        <f>IF(Registrations!B97="","",Registrations!B97)</f>
        <v/>
      </c>
      <c r="B97" s="28" t="str">
        <f>IF(Registrations!B97="","",Registrations!E97)</f>
        <v/>
      </c>
      <c r="C97" s="39" t="str">
        <f>IF(Registrations!B97="","",Registrations!J97)</f>
        <v/>
      </c>
      <c r="D97" s="20" t="str">
        <f>IF(Registrations!B97="","",Registrations!F97)</f>
        <v/>
      </c>
      <c r="E97" s="28" t="str">
        <f>IF(Registrations!B97="","",Registrations!G97)</f>
        <v/>
      </c>
      <c r="F97" s="12"/>
    </row>
    <row r="98" spans="1:6" x14ac:dyDescent="0.3">
      <c r="A98" s="20" t="str">
        <f>IF(Registrations!B98="","",Registrations!B98)</f>
        <v/>
      </c>
      <c r="B98" s="28" t="str">
        <f>IF(Registrations!B98="","",Registrations!E98)</f>
        <v/>
      </c>
      <c r="C98" s="39" t="str">
        <f>IF(Registrations!B98="","",Registrations!J98)</f>
        <v/>
      </c>
      <c r="D98" s="20" t="str">
        <f>IF(Registrations!B98="","",Registrations!F98)</f>
        <v/>
      </c>
      <c r="E98" s="28" t="str">
        <f>IF(Registrations!B98="","",Registrations!G98)</f>
        <v/>
      </c>
      <c r="F98" s="12"/>
    </row>
    <row r="99" spans="1:6" x14ac:dyDescent="0.3">
      <c r="A99" s="20" t="str">
        <f>IF(Registrations!B99="","",Registrations!B99)</f>
        <v/>
      </c>
      <c r="B99" s="28" t="str">
        <f>IF(Registrations!B99="","",Registrations!E99)</f>
        <v/>
      </c>
      <c r="C99" s="39" t="str">
        <f>IF(Registrations!B99="","",Registrations!J99)</f>
        <v/>
      </c>
      <c r="D99" s="20" t="str">
        <f>IF(Registrations!B99="","",Registrations!F99)</f>
        <v/>
      </c>
      <c r="E99" s="28" t="str">
        <f>IF(Registrations!B99="","",Registrations!G99)</f>
        <v/>
      </c>
      <c r="F99" s="12"/>
    </row>
    <row r="100" spans="1:6" x14ac:dyDescent="0.3">
      <c r="A100" s="20" t="str">
        <f>IF(Registrations!B100="","",Registrations!B100)</f>
        <v/>
      </c>
      <c r="B100" s="28" t="str">
        <f>IF(Registrations!B100="","",Registrations!E100)</f>
        <v/>
      </c>
      <c r="C100" s="39" t="str">
        <f>IF(Registrations!B100="","",Registrations!J100)</f>
        <v/>
      </c>
      <c r="D100" s="20" t="str">
        <f>IF(Registrations!B100="","",Registrations!F100)</f>
        <v/>
      </c>
      <c r="E100" s="28" t="str">
        <f>IF(Registrations!B100="","",Registrations!G100)</f>
        <v/>
      </c>
      <c r="F100" s="12"/>
    </row>
    <row r="101" spans="1:6" x14ac:dyDescent="0.3">
      <c r="A101" s="20" t="str">
        <f>IF(Registrations!B101="","",Registrations!B101)</f>
        <v/>
      </c>
      <c r="B101" s="28" t="str">
        <f>IF(Registrations!B101="","",Registrations!E101)</f>
        <v/>
      </c>
      <c r="C101" s="39" t="str">
        <f>IF(Registrations!B101="","",Registrations!J101)</f>
        <v/>
      </c>
      <c r="D101" s="20" t="str">
        <f>IF(Registrations!B101="","",Registrations!F101)</f>
        <v/>
      </c>
      <c r="E101" s="28" t="str">
        <f>IF(Registrations!B101="","",Registrations!G101)</f>
        <v/>
      </c>
      <c r="F101" s="12"/>
    </row>
    <row r="102" spans="1:6" x14ac:dyDescent="0.3">
      <c r="A102" s="20" t="str">
        <f>IF(Registrations!B102="","",Registrations!B102)</f>
        <v/>
      </c>
      <c r="B102" s="28" t="str">
        <f>IF(Registrations!B102="","",Registrations!E102)</f>
        <v/>
      </c>
      <c r="C102" s="39" t="str">
        <f>IF(Registrations!B102="","",Registrations!J102)</f>
        <v/>
      </c>
      <c r="D102" s="20" t="str">
        <f>IF(Registrations!B102="","",Registrations!F102)</f>
        <v/>
      </c>
      <c r="E102" s="28" t="str">
        <f>IF(Registrations!B102="","",Registrations!G102)</f>
        <v/>
      </c>
      <c r="F102" s="12"/>
    </row>
    <row r="103" spans="1:6" x14ac:dyDescent="0.3">
      <c r="A103" s="20" t="str">
        <f>IF(Registrations!B103="","",Registrations!B103)</f>
        <v/>
      </c>
      <c r="B103" s="28" t="str">
        <f>IF(Registrations!B103="","",Registrations!E103)</f>
        <v/>
      </c>
      <c r="C103" s="39" t="str">
        <f>IF(Registrations!B103="","",Registrations!J103)</f>
        <v/>
      </c>
      <c r="D103" s="20" t="str">
        <f>IF(Registrations!B103="","",Registrations!F103)</f>
        <v/>
      </c>
      <c r="E103" s="28" t="str">
        <f>IF(Registrations!B103="","",Registrations!G103)</f>
        <v/>
      </c>
      <c r="F103" s="12"/>
    </row>
    <row r="104" spans="1:6" x14ac:dyDescent="0.3">
      <c r="A104" s="20" t="str">
        <f>IF(Registrations!B104="","",Registrations!B104)</f>
        <v/>
      </c>
      <c r="B104" s="28" t="str">
        <f>IF(Registrations!B104="","",Registrations!E104)</f>
        <v/>
      </c>
      <c r="C104" s="39" t="str">
        <f>IF(Registrations!B104="","",Registrations!J104)</f>
        <v/>
      </c>
      <c r="D104" s="20" t="str">
        <f>IF(Registrations!B104="","",Registrations!F104)</f>
        <v/>
      </c>
      <c r="E104" s="28" t="str">
        <f>IF(Registrations!B104="","",Registrations!G104)</f>
        <v/>
      </c>
      <c r="F104" s="12"/>
    </row>
    <row r="105" spans="1:6" x14ac:dyDescent="0.3">
      <c r="A105" s="20" t="str">
        <f>IF(Registrations!B105="","",Registrations!B105)</f>
        <v/>
      </c>
      <c r="B105" s="28" t="str">
        <f>IF(Registrations!B105="","",Registrations!E105)</f>
        <v/>
      </c>
      <c r="C105" s="39" t="str">
        <f>IF(Registrations!B105="","",Registrations!J105)</f>
        <v/>
      </c>
      <c r="D105" s="20" t="str">
        <f>IF(Registrations!B105="","",Registrations!F105)</f>
        <v/>
      </c>
      <c r="E105" s="28" t="str">
        <f>IF(Registrations!B105="","",Registrations!G105)</f>
        <v/>
      </c>
      <c r="F105" s="12"/>
    </row>
    <row r="106" spans="1:6" x14ac:dyDescent="0.3">
      <c r="A106" s="20" t="str">
        <f>IF(Registrations!B106="","",Registrations!B106)</f>
        <v/>
      </c>
      <c r="B106" s="28" t="str">
        <f>IF(Registrations!B106="","",Registrations!E106)</f>
        <v/>
      </c>
      <c r="C106" s="39" t="str">
        <f>IF(Registrations!B106="","",Registrations!J106)</f>
        <v/>
      </c>
      <c r="D106" s="20" t="str">
        <f>IF(Registrations!B106="","",Registrations!F106)</f>
        <v/>
      </c>
      <c r="E106" s="28" t="str">
        <f>IF(Registrations!B106="","",Registrations!G106)</f>
        <v/>
      </c>
      <c r="F106" s="12"/>
    </row>
    <row r="107" spans="1:6" x14ac:dyDescent="0.3">
      <c r="A107" s="20" t="str">
        <f>IF(Registrations!B107="","",Registrations!B107)</f>
        <v/>
      </c>
      <c r="B107" s="28" t="str">
        <f>IF(Registrations!B107="","",Registrations!E107)</f>
        <v/>
      </c>
      <c r="C107" s="39" t="str">
        <f>IF(Registrations!B107="","",Registrations!J107)</f>
        <v/>
      </c>
      <c r="D107" s="20" t="str">
        <f>IF(Registrations!B107="","",Registrations!F107)</f>
        <v/>
      </c>
      <c r="E107" s="28" t="str">
        <f>IF(Registrations!B107="","",Registrations!G107)</f>
        <v/>
      </c>
      <c r="F107" s="12"/>
    </row>
    <row r="108" spans="1:6" x14ac:dyDescent="0.3">
      <c r="A108" s="20" t="str">
        <f>IF(Registrations!B108="","",Registrations!B108)</f>
        <v/>
      </c>
      <c r="B108" s="28" t="str">
        <f>IF(Registrations!B108="","",Registrations!E108)</f>
        <v/>
      </c>
      <c r="C108" s="39" t="str">
        <f>IF(Registrations!B108="","",Registrations!J108)</f>
        <v/>
      </c>
      <c r="D108" s="20" t="str">
        <f>IF(Registrations!B108="","",Registrations!F108)</f>
        <v/>
      </c>
      <c r="E108" s="28" t="str">
        <f>IF(Registrations!B108="","",Registrations!G108)</f>
        <v/>
      </c>
      <c r="F108" s="12"/>
    </row>
    <row r="109" spans="1:6" x14ac:dyDescent="0.3">
      <c r="A109" s="20" t="str">
        <f>IF(Registrations!B109="","",Registrations!B109)</f>
        <v/>
      </c>
      <c r="B109" s="28" t="str">
        <f>IF(Registrations!B109="","",Registrations!E109)</f>
        <v/>
      </c>
      <c r="C109" s="39" t="str">
        <f>IF(Registrations!B109="","",Registrations!J109)</f>
        <v/>
      </c>
      <c r="D109" s="20" t="str">
        <f>IF(Registrations!B109="","",Registrations!F109)</f>
        <v/>
      </c>
      <c r="E109" s="28" t="str">
        <f>IF(Registrations!B109="","",Registrations!G109)</f>
        <v/>
      </c>
      <c r="F109" s="12"/>
    </row>
    <row r="110" spans="1:6" x14ac:dyDescent="0.3">
      <c r="A110" s="20" t="str">
        <f>IF(Registrations!B110="","",Registrations!B110)</f>
        <v/>
      </c>
      <c r="B110" s="28" t="str">
        <f>IF(Registrations!B110="","",Registrations!E110)</f>
        <v/>
      </c>
      <c r="C110" s="39" t="str">
        <f>IF(Registrations!B110="","",Registrations!J110)</f>
        <v/>
      </c>
      <c r="D110" s="20" t="str">
        <f>IF(Registrations!B110="","",Registrations!F110)</f>
        <v/>
      </c>
      <c r="E110" s="28" t="str">
        <f>IF(Registrations!B110="","",Registrations!G110)</f>
        <v/>
      </c>
      <c r="F110" s="12"/>
    </row>
    <row r="111" spans="1:6" x14ac:dyDescent="0.3">
      <c r="A111" s="20" t="str">
        <f>IF(Registrations!B111="","",Registrations!B111)</f>
        <v/>
      </c>
      <c r="B111" s="28" t="str">
        <f>IF(Registrations!B111="","",Registrations!E111)</f>
        <v/>
      </c>
      <c r="C111" s="39" t="str">
        <f>IF(Registrations!B111="","",Registrations!J111)</f>
        <v/>
      </c>
      <c r="D111" s="20" t="str">
        <f>IF(Registrations!B111="","",Registrations!F111)</f>
        <v/>
      </c>
      <c r="E111" s="28" t="str">
        <f>IF(Registrations!B111="","",Registrations!G111)</f>
        <v/>
      </c>
      <c r="F111" s="12"/>
    </row>
    <row r="112" spans="1:6" x14ac:dyDescent="0.3">
      <c r="A112" s="20" t="str">
        <f>IF(Registrations!B112="","",Registrations!B112)</f>
        <v/>
      </c>
      <c r="B112" s="28" t="str">
        <f>IF(Registrations!B112="","",Registrations!E112)</f>
        <v/>
      </c>
      <c r="C112" s="39" t="str">
        <f>IF(Registrations!B112="","",Registrations!J112)</f>
        <v/>
      </c>
      <c r="D112" s="20" t="str">
        <f>IF(Registrations!B112="","",Registrations!F112)</f>
        <v/>
      </c>
      <c r="E112" s="28" t="str">
        <f>IF(Registrations!B112="","",Registrations!G112)</f>
        <v/>
      </c>
      <c r="F112" s="12"/>
    </row>
    <row r="113" spans="1:6" x14ac:dyDescent="0.3">
      <c r="A113" s="20" t="str">
        <f>IF(Registrations!B113="","",Registrations!B113)</f>
        <v/>
      </c>
      <c r="B113" s="28" t="str">
        <f>IF(Registrations!B113="","",Registrations!E113)</f>
        <v/>
      </c>
      <c r="C113" s="39" t="str">
        <f>IF(Registrations!B113="","",Registrations!J113)</f>
        <v/>
      </c>
      <c r="D113" s="20" t="str">
        <f>IF(Registrations!B113="","",Registrations!F113)</f>
        <v/>
      </c>
      <c r="E113" s="28" t="str">
        <f>IF(Registrations!B113="","",Registrations!G113)</f>
        <v/>
      </c>
      <c r="F113" s="12"/>
    </row>
    <row r="114" spans="1:6" x14ac:dyDescent="0.3">
      <c r="A114" s="20" t="str">
        <f>IF(Registrations!B114="","",Registrations!B114)</f>
        <v/>
      </c>
      <c r="B114" s="28" t="str">
        <f>IF(Registrations!B114="","",Registrations!E114)</f>
        <v/>
      </c>
      <c r="C114" s="39" t="str">
        <f>IF(Registrations!B114="","",Registrations!J114)</f>
        <v/>
      </c>
      <c r="D114" s="20" t="str">
        <f>IF(Registrations!B114="","",Registrations!F114)</f>
        <v/>
      </c>
      <c r="E114" s="28" t="str">
        <f>IF(Registrations!B114="","",Registrations!G114)</f>
        <v/>
      </c>
      <c r="F114" s="12"/>
    </row>
    <row r="115" spans="1:6" x14ac:dyDescent="0.3">
      <c r="A115" s="20" t="str">
        <f>IF(Registrations!B115="","",Registrations!B115)</f>
        <v/>
      </c>
      <c r="B115" s="28" t="str">
        <f>IF(Registrations!B115="","",Registrations!E115)</f>
        <v/>
      </c>
      <c r="C115" s="39" t="str">
        <f>IF(Registrations!B115="","",Registrations!J115)</f>
        <v/>
      </c>
      <c r="D115" s="20" t="str">
        <f>IF(Registrations!B115="","",Registrations!F115)</f>
        <v/>
      </c>
      <c r="E115" s="28" t="str">
        <f>IF(Registrations!B115="","",Registrations!G115)</f>
        <v/>
      </c>
      <c r="F115" s="12"/>
    </row>
    <row r="116" spans="1:6" x14ac:dyDescent="0.3">
      <c r="A116" s="20" t="str">
        <f>IF(Registrations!B116="","",Registrations!B116)</f>
        <v/>
      </c>
      <c r="B116" s="28" t="str">
        <f>IF(Registrations!B116="","",Registrations!E116)</f>
        <v/>
      </c>
      <c r="C116" s="39" t="str">
        <f>IF(Registrations!B116="","",Registrations!J116)</f>
        <v/>
      </c>
      <c r="D116" s="20" t="str">
        <f>IF(Registrations!B116="","",Registrations!F116)</f>
        <v/>
      </c>
      <c r="E116" s="28" t="str">
        <f>IF(Registrations!B116="","",Registrations!G116)</f>
        <v/>
      </c>
      <c r="F116" s="12"/>
    </row>
    <row r="117" spans="1:6" x14ac:dyDescent="0.3">
      <c r="A117" s="20" t="str">
        <f>IF(Registrations!B117="","",Registrations!B117)</f>
        <v/>
      </c>
      <c r="B117" s="28" t="str">
        <f>IF(Registrations!B117="","",Registrations!E117)</f>
        <v/>
      </c>
      <c r="C117" s="39" t="str">
        <f>IF(Registrations!B117="","",Registrations!J117)</f>
        <v/>
      </c>
      <c r="D117" s="20" t="str">
        <f>IF(Registrations!B117="","",Registrations!F117)</f>
        <v/>
      </c>
      <c r="E117" s="28" t="str">
        <f>IF(Registrations!B117="","",Registrations!G117)</f>
        <v/>
      </c>
      <c r="F117" s="12"/>
    </row>
    <row r="118" spans="1:6" x14ac:dyDescent="0.3">
      <c r="A118" s="20" t="str">
        <f>IF(Registrations!B118="","",Registrations!B118)</f>
        <v/>
      </c>
      <c r="B118" s="28" t="str">
        <f>IF(Registrations!B118="","",Registrations!E118)</f>
        <v/>
      </c>
      <c r="C118" s="39" t="str">
        <f>IF(Registrations!B118="","",Registrations!J118)</f>
        <v/>
      </c>
      <c r="D118" s="20" t="str">
        <f>IF(Registrations!B118="","",Registrations!F118)</f>
        <v/>
      </c>
      <c r="E118" s="28" t="str">
        <f>IF(Registrations!B118="","",Registrations!G118)</f>
        <v/>
      </c>
      <c r="F118" s="12"/>
    </row>
    <row r="119" spans="1:6" x14ac:dyDescent="0.3">
      <c r="A119" s="20" t="str">
        <f>IF(Registrations!B119="","",Registrations!B119)</f>
        <v/>
      </c>
      <c r="B119" s="28" t="str">
        <f>IF(Registrations!B119="","",Registrations!E119)</f>
        <v/>
      </c>
      <c r="C119" s="39" t="str">
        <f>IF(Registrations!B119="","",Registrations!J119)</f>
        <v/>
      </c>
      <c r="D119" s="20" t="str">
        <f>IF(Registrations!B119="","",Registrations!F119)</f>
        <v/>
      </c>
      <c r="E119" s="28" t="str">
        <f>IF(Registrations!B119="","",Registrations!G119)</f>
        <v/>
      </c>
      <c r="F119" s="12"/>
    </row>
    <row r="120" spans="1:6" x14ac:dyDescent="0.3">
      <c r="A120" s="20" t="str">
        <f>IF(Registrations!B120="","",Registrations!B120)</f>
        <v/>
      </c>
      <c r="B120" s="28" t="str">
        <f>IF(Registrations!B120="","",Registrations!E120)</f>
        <v/>
      </c>
      <c r="C120" s="39" t="str">
        <f>IF(Registrations!B120="","",Registrations!J120)</f>
        <v/>
      </c>
      <c r="D120" s="20" t="str">
        <f>IF(Registrations!B120="","",Registrations!F120)</f>
        <v/>
      </c>
      <c r="E120" s="28" t="str">
        <f>IF(Registrations!B120="","",Registrations!G120)</f>
        <v/>
      </c>
      <c r="F120" s="12"/>
    </row>
    <row r="121" spans="1:6" x14ac:dyDescent="0.3">
      <c r="A121" s="20" t="str">
        <f>IF(Registrations!B121="","",Registrations!B121)</f>
        <v/>
      </c>
      <c r="B121" s="28" t="str">
        <f>IF(Registrations!B121="","",Registrations!E121)</f>
        <v/>
      </c>
      <c r="C121" s="39" t="str">
        <f>IF(Registrations!B121="","",Registrations!J121)</f>
        <v/>
      </c>
      <c r="D121" s="20" t="str">
        <f>IF(Registrations!B121="","",Registrations!F121)</f>
        <v/>
      </c>
      <c r="E121" s="28" t="str">
        <f>IF(Registrations!B121="","",Registrations!G121)</f>
        <v/>
      </c>
      <c r="F121" s="12"/>
    </row>
    <row r="122" spans="1:6" x14ac:dyDescent="0.3">
      <c r="A122" s="20" t="str">
        <f>IF(Registrations!B122="","",Registrations!B122)</f>
        <v/>
      </c>
      <c r="B122" s="28" t="str">
        <f>IF(Registrations!B122="","",Registrations!E122)</f>
        <v/>
      </c>
      <c r="C122" s="39" t="str">
        <f>IF(Registrations!B122="","",Registrations!J122)</f>
        <v/>
      </c>
      <c r="D122" s="20" t="str">
        <f>IF(Registrations!B122="","",Registrations!F122)</f>
        <v/>
      </c>
      <c r="E122" s="28" t="str">
        <f>IF(Registrations!B122="","",Registrations!G122)</f>
        <v/>
      </c>
      <c r="F122" s="12"/>
    </row>
    <row r="123" spans="1:6" x14ac:dyDescent="0.3">
      <c r="A123" s="20" t="str">
        <f>IF(Registrations!B123="","",Registrations!B123)</f>
        <v/>
      </c>
      <c r="B123" s="28" t="str">
        <f>IF(Registrations!B123="","",Registrations!E123)</f>
        <v/>
      </c>
      <c r="C123" s="39" t="str">
        <f>IF(Registrations!B123="","",Registrations!J123)</f>
        <v/>
      </c>
      <c r="D123" s="20" t="str">
        <f>IF(Registrations!B123="","",Registrations!F123)</f>
        <v/>
      </c>
      <c r="E123" s="28" t="str">
        <f>IF(Registrations!B123="","",Registrations!G123)</f>
        <v/>
      </c>
      <c r="F123" s="12"/>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Start Here</vt:lpstr>
      <vt:lpstr>Registrations</vt:lpstr>
      <vt:lpstr>Balance</vt:lpstr>
      <vt:lpstr>Table Assignments</vt:lpstr>
      <vt:lpstr>Table Cards</vt:lpstr>
      <vt:lpstr>Check-In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Bryan Watson</cp:lastModifiedBy>
  <cp:revision>0</cp:revision>
  <dcterms:created xsi:type="dcterms:W3CDTF">2026-08-24T14:10:09Z</dcterms:created>
  <dcterms:modified xsi:type="dcterms:W3CDTF">2026-08-24T16:32:46Z</dcterms:modified>
  <dc:language>en-US</dc:language>
</cp:coreProperties>
</file>